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H:\VO\SPŠJM_Zateplenie\ponuka úspešného č. 2\"/>
    </mc:Choice>
  </mc:AlternateContent>
  <xr:revisionPtr revIDLastSave="0" documentId="8_{6A673869-B247-4621-88D4-70A98072C4E2}" xr6:coauthVersionLast="47" xr6:coauthVersionMax="47" xr10:uidLastSave="{00000000-0000-0000-0000-000000000000}"/>
  <bookViews>
    <workbookView xWindow="-120" yWindow="-120" windowWidth="20640" windowHeight="11310" tabRatio="925" firstSheet="1" activeTab="10" xr2:uid="{00000000-000D-0000-FFFF-FFFF00000000}"/>
  </bookViews>
  <sheets>
    <sheet name="Rekapitulácia stavby" sheetId="1" r:id="rId1"/>
    <sheet name="A1 - Búracie práce" sheetId="2" r:id="rId2"/>
    <sheet name="A2 - Nový stav" sheetId="3" r:id="rId3"/>
    <sheet name="B1 - Búracie práce" sheetId="4" r:id="rId4"/>
    <sheet name="B2 - Nový stav" sheetId="5" r:id="rId5"/>
    <sheet name="C1 - Búracie práce" sheetId="6" r:id="rId6"/>
    <sheet name="C2 - Nový stav" sheetId="7" r:id="rId7"/>
    <sheet name="D1 - Búracie práce" sheetId="8" r:id="rId8"/>
    <sheet name="D2 - Nový stav" sheetId="9" r:id="rId9"/>
    <sheet name="F - Zdravotechnika - vonk..." sheetId="10" r:id="rId10"/>
    <sheet name="H - Elektroinštalácia" sheetId="11" r:id="rId11"/>
  </sheets>
  <definedNames>
    <definedName name="_xlnm._FilterDatabase" localSheetId="1" hidden="1">'A1 - Búracie práce'!$C$139:$K$177</definedName>
    <definedName name="_xlnm._FilterDatabase" localSheetId="2" hidden="1">'A2 - Nový stav'!$C$146:$K$275</definedName>
    <definedName name="_xlnm._FilterDatabase" localSheetId="3" hidden="1">'B1 - Búracie práce'!$C$137:$K$168</definedName>
    <definedName name="_xlnm._FilterDatabase" localSheetId="4" hidden="1">'B2 - Nový stav'!$C$146:$K$238</definedName>
    <definedName name="_xlnm._FilterDatabase" localSheetId="5" hidden="1">'C1 - Búracie práce'!$C$140:$K$187</definedName>
    <definedName name="_xlnm._FilterDatabase" localSheetId="6" hidden="1">'C2 - Nový stav'!$C$148:$K$286</definedName>
    <definedName name="_xlnm._FilterDatabase" localSheetId="7" hidden="1">'D1 - Búracie práce'!$C$140:$K$189</definedName>
    <definedName name="_xlnm._FilterDatabase" localSheetId="8" hidden="1">'D2 - Nový stav'!$C$150:$K$314</definedName>
    <definedName name="_xlnm._FilterDatabase" localSheetId="9" hidden="1">'F - Zdravotechnika - vonk...'!$C$127:$K$136</definedName>
    <definedName name="_xlnm._FilterDatabase" localSheetId="10" hidden="1">'H - Elektroinštalácia'!$C$125:$K$163</definedName>
    <definedName name="_xlnm.Print_Titles" localSheetId="1">'A1 - Búracie práce'!$139:$139</definedName>
    <definedName name="_xlnm.Print_Titles" localSheetId="2">'A2 - Nový stav'!$146:$146</definedName>
    <definedName name="_xlnm.Print_Titles" localSheetId="3">'B1 - Búracie práce'!$137:$137</definedName>
    <definedName name="_xlnm.Print_Titles" localSheetId="4">'B2 - Nový stav'!$146:$146</definedName>
    <definedName name="_xlnm.Print_Titles" localSheetId="5">'C1 - Búracie práce'!$140:$140</definedName>
    <definedName name="_xlnm.Print_Titles" localSheetId="6">'C2 - Nový stav'!$148:$148</definedName>
    <definedName name="_xlnm.Print_Titles" localSheetId="7">'D1 - Búracie práce'!$140:$140</definedName>
    <definedName name="_xlnm.Print_Titles" localSheetId="8">'D2 - Nový stav'!$150:$150</definedName>
    <definedName name="_xlnm.Print_Titles" localSheetId="9">'F - Zdravotechnika - vonk...'!$127:$127</definedName>
    <definedName name="_xlnm.Print_Titles" localSheetId="10">'H - Elektroinštalácia'!$125:$125</definedName>
    <definedName name="_xlnm.Print_Titles" localSheetId="0">'Rekapitulácia stavby'!$92:$92</definedName>
    <definedName name="_xlnm.Print_Area" localSheetId="1">'A1 - Búracie práce'!$C$4:$J$76,'A1 - Búracie práce'!$C$82:$J$119,'A1 - Búracie práce'!$C$125:$J$177</definedName>
    <definedName name="_xlnm.Print_Area" localSheetId="2">'A2 - Nový stav'!$C$4:$J$76,'A2 - Nový stav'!$C$82:$J$126,'A2 - Nový stav'!$C$132:$J$275</definedName>
    <definedName name="_xlnm.Print_Area" localSheetId="3">'B1 - Búracie práce'!$C$4:$J$76,'B1 - Búracie práce'!$C$82:$J$117,'B1 - Búracie práce'!$C$123:$J$168</definedName>
    <definedName name="_xlnm.Print_Area" localSheetId="4">'B2 - Nový stav'!$C$4:$J$76,'B2 - Nový stav'!$C$82:$J$126,'B2 - Nový stav'!$C$132:$J$238</definedName>
    <definedName name="_xlnm.Print_Area" localSheetId="5">'C1 - Búracie práce'!$C$4:$J$76,'C1 - Búracie práce'!$C$82:$J$120,'C1 - Búracie práce'!$C$126:$J$187</definedName>
    <definedName name="_xlnm.Print_Area" localSheetId="6">'C2 - Nový stav'!$C$4:$J$76,'C2 - Nový stav'!$C$82:$J$128,'C2 - Nový stav'!$C$134:$J$286</definedName>
    <definedName name="_xlnm.Print_Area" localSheetId="7">'D1 - Búracie práce'!$C$4:$J$76,'D1 - Búracie práce'!$C$82:$J$120,'D1 - Búracie práce'!$C$126:$J$189</definedName>
    <definedName name="_xlnm.Print_Area" localSheetId="8">'D2 - Nový stav'!$C$4:$J$76,'D2 - Nový stav'!$C$82:$J$130,'D2 - Nový stav'!$C$136:$J$314</definedName>
    <definedName name="_xlnm.Print_Area" localSheetId="9">'F - Zdravotechnika - vonk...'!$C$4:$J$76,'F - Zdravotechnika - vonk...'!$C$82:$J$109,'F - Zdravotechnika - vonk...'!$C$115:$J$136</definedName>
    <definedName name="_xlnm.Print_Area" localSheetId="10">'H - Elektroinštalácia'!$C$4:$J$76,'H - Elektroinštalácia'!$C$82:$J$107,'H - Elektroinštalácia'!$C$113:$J$163</definedName>
    <definedName name="_xlnm.Print_Area" localSheetId="0">'Rekapitulácia stavby'!$D$4:$AO$76,'Rekapitulácia stavby'!$C$82:$AQ$109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1" l="1"/>
  <c r="J38" i="11"/>
  <c r="AY108" i="1" s="1"/>
  <c r="J37" i="11"/>
  <c r="AX108" i="1" s="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F120" i="11"/>
  <c r="E118" i="11"/>
  <c r="BI105" i="11"/>
  <c r="BH105" i="11"/>
  <c r="BG105" i="11"/>
  <c r="BE105" i="11"/>
  <c r="BI104" i="11"/>
  <c r="BH104" i="11"/>
  <c r="BG104" i="11"/>
  <c r="BF104" i="11"/>
  <c r="BE104" i="11"/>
  <c r="BI103" i="11"/>
  <c r="BH103" i="11"/>
  <c r="BG103" i="11"/>
  <c r="BF103" i="11"/>
  <c r="BE103" i="11"/>
  <c r="BI102" i="11"/>
  <c r="BH102" i="11"/>
  <c r="BG102" i="11"/>
  <c r="BF102" i="11"/>
  <c r="BE102" i="11"/>
  <c r="BI101" i="11"/>
  <c r="BH101" i="11"/>
  <c r="BG101" i="11"/>
  <c r="BF101" i="11"/>
  <c r="BE101" i="11"/>
  <c r="BI100" i="11"/>
  <c r="BH100" i="11"/>
  <c r="BG100" i="11"/>
  <c r="BF100" i="11"/>
  <c r="BE100" i="11"/>
  <c r="F89" i="11"/>
  <c r="E87" i="11"/>
  <c r="J24" i="11"/>
  <c r="E24" i="11"/>
  <c r="J123" i="11" s="1"/>
  <c r="J23" i="11"/>
  <c r="J21" i="11"/>
  <c r="E21" i="11"/>
  <c r="J122" i="11" s="1"/>
  <c r="J20" i="11"/>
  <c r="J18" i="11"/>
  <c r="E18" i="11"/>
  <c r="F123" i="11" s="1"/>
  <c r="J17" i="11"/>
  <c r="J15" i="11"/>
  <c r="E15" i="11"/>
  <c r="F91" i="11" s="1"/>
  <c r="J14" i="11"/>
  <c r="J12" i="11"/>
  <c r="J120" i="11" s="1"/>
  <c r="E7" i="11"/>
  <c r="E116" i="11"/>
  <c r="J39" i="10"/>
  <c r="J38" i="10"/>
  <c r="AY107" i="1" s="1"/>
  <c r="J37" i="10"/>
  <c r="AX107" i="1" s="1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F122" i="10"/>
  <c r="E120" i="10"/>
  <c r="BI107" i="10"/>
  <c r="BH107" i="10"/>
  <c r="BG107" i="10"/>
  <c r="BE107" i="10"/>
  <c r="BI106" i="10"/>
  <c r="BH106" i="10"/>
  <c r="BG106" i="10"/>
  <c r="BF106" i="10"/>
  <c r="BE106" i="10"/>
  <c r="BI105" i="10"/>
  <c r="BH105" i="10"/>
  <c r="BG105" i="10"/>
  <c r="BF105" i="10"/>
  <c r="BE105" i="10"/>
  <c r="BI104" i="10"/>
  <c r="BH104" i="10"/>
  <c r="BG104" i="10"/>
  <c r="BF104" i="10"/>
  <c r="BE104" i="10"/>
  <c r="BI103" i="10"/>
  <c r="BH103" i="10"/>
  <c r="BG103" i="10"/>
  <c r="BF103" i="10"/>
  <c r="BE103" i="10"/>
  <c r="BI102" i="10"/>
  <c r="BH102" i="10"/>
  <c r="BG102" i="10"/>
  <c r="BF102" i="10"/>
  <c r="BE102" i="10"/>
  <c r="F89" i="10"/>
  <c r="E87" i="10"/>
  <c r="J24" i="10"/>
  <c r="E24" i="10"/>
  <c r="J125" i="10"/>
  <c r="J23" i="10"/>
  <c r="J21" i="10"/>
  <c r="E21" i="10"/>
  <c r="J124" i="10" s="1"/>
  <c r="J20" i="10"/>
  <c r="J18" i="10"/>
  <c r="E18" i="10"/>
  <c r="F92" i="10" s="1"/>
  <c r="J17" i="10"/>
  <c r="J15" i="10"/>
  <c r="E15" i="10"/>
  <c r="F124" i="10" s="1"/>
  <c r="J14" i="10"/>
  <c r="J12" i="10"/>
  <c r="J122" i="10" s="1"/>
  <c r="E7" i="10"/>
  <c r="E118" i="10" s="1"/>
  <c r="J41" i="9"/>
  <c r="J40" i="9"/>
  <c r="AY106" i="1" s="1"/>
  <c r="J39" i="9"/>
  <c r="AX106" i="1" s="1"/>
  <c r="BI314" i="9"/>
  <c r="BH314" i="9"/>
  <c r="BG314" i="9"/>
  <c r="BE314" i="9"/>
  <c r="T314" i="9"/>
  <c r="R314" i="9"/>
  <c r="P314" i="9"/>
  <c r="BI313" i="9"/>
  <c r="BH313" i="9"/>
  <c r="BG313" i="9"/>
  <c r="BE313" i="9"/>
  <c r="T313" i="9"/>
  <c r="R313" i="9"/>
  <c r="P313" i="9"/>
  <c r="BI312" i="9"/>
  <c r="BH312" i="9"/>
  <c r="BG312" i="9"/>
  <c r="BE312" i="9"/>
  <c r="T312" i="9"/>
  <c r="R312" i="9"/>
  <c r="P312" i="9"/>
  <c r="BI309" i="9"/>
  <c r="BH309" i="9"/>
  <c r="BG309" i="9"/>
  <c r="BE309" i="9"/>
  <c r="T309" i="9"/>
  <c r="R309" i="9"/>
  <c r="P309" i="9"/>
  <c r="BI308" i="9"/>
  <c r="BH308" i="9"/>
  <c r="BG308" i="9"/>
  <c r="BE308" i="9"/>
  <c r="T308" i="9"/>
  <c r="R308" i="9"/>
  <c r="P308" i="9"/>
  <c r="BI306" i="9"/>
  <c r="BH306" i="9"/>
  <c r="BG306" i="9"/>
  <c r="BE306" i="9"/>
  <c r="T306" i="9"/>
  <c r="R306" i="9"/>
  <c r="P306" i="9"/>
  <c r="BI305" i="9"/>
  <c r="BH305" i="9"/>
  <c r="BG305" i="9"/>
  <c r="BE305" i="9"/>
  <c r="T305" i="9"/>
  <c r="R305" i="9"/>
  <c r="P305" i="9"/>
  <c r="BI303" i="9"/>
  <c r="BH303" i="9"/>
  <c r="BG303" i="9"/>
  <c r="BE303" i="9"/>
  <c r="T303" i="9"/>
  <c r="R303" i="9"/>
  <c r="P303" i="9"/>
  <c r="BI302" i="9"/>
  <c r="BH302" i="9"/>
  <c r="BG302" i="9"/>
  <c r="BE302" i="9"/>
  <c r="T302" i="9"/>
  <c r="R302" i="9"/>
  <c r="P302" i="9"/>
  <c r="BI301" i="9"/>
  <c r="BH301" i="9"/>
  <c r="BG301" i="9"/>
  <c r="BE301" i="9"/>
  <c r="T301" i="9"/>
  <c r="R301" i="9"/>
  <c r="P301" i="9"/>
  <c r="BI300" i="9"/>
  <c r="BH300" i="9"/>
  <c r="BG300" i="9"/>
  <c r="BE300" i="9"/>
  <c r="T300" i="9"/>
  <c r="R300" i="9"/>
  <c r="P300" i="9"/>
  <c r="BI299" i="9"/>
  <c r="BH299" i="9"/>
  <c r="BG299" i="9"/>
  <c r="BE299" i="9"/>
  <c r="T299" i="9"/>
  <c r="R299" i="9"/>
  <c r="P299" i="9"/>
  <c r="BI298" i="9"/>
  <c r="BH298" i="9"/>
  <c r="BG298" i="9"/>
  <c r="BE298" i="9"/>
  <c r="T298" i="9"/>
  <c r="R298" i="9"/>
  <c r="P298" i="9"/>
  <c r="BI296" i="9"/>
  <c r="BH296" i="9"/>
  <c r="BG296" i="9"/>
  <c r="BE296" i="9"/>
  <c r="T296" i="9"/>
  <c r="R296" i="9"/>
  <c r="P296" i="9"/>
  <c r="BI295" i="9"/>
  <c r="BH295" i="9"/>
  <c r="BG295" i="9"/>
  <c r="BE295" i="9"/>
  <c r="T295" i="9"/>
  <c r="R295" i="9"/>
  <c r="P295" i="9"/>
  <c r="BI294" i="9"/>
  <c r="BH294" i="9"/>
  <c r="BG294" i="9"/>
  <c r="BE294" i="9"/>
  <c r="T294" i="9"/>
  <c r="R294" i="9"/>
  <c r="P294" i="9"/>
  <c r="BI293" i="9"/>
  <c r="BH293" i="9"/>
  <c r="BG293" i="9"/>
  <c r="BE293" i="9"/>
  <c r="T293" i="9"/>
  <c r="R293" i="9"/>
  <c r="P293" i="9"/>
  <c r="BI292" i="9"/>
  <c r="BH292" i="9"/>
  <c r="BG292" i="9"/>
  <c r="BE292" i="9"/>
  <c r="T292" i="9"/>
  <c r="R292" i="9"/>
  <c r="P292" i="9"/>
  <c r="BI291" i="9"/>
  <c r="BH291" i="9"/>
  <c r="BG291" i="9"/>
  <c r="BE291" i="9"/>
  <c r="T291" i="9"/>
  <c r="R291" i="9"/>
  <c r="P291" i="9"/>
  <c r="BI290" i="9"/>
  <c r="BH290" i="9"/>
  <c r="BG290" i="9"/>
  <c r="BE290" i="9"/>
  <c r="T290" i="9"/>
  <c r="R290" i="9"/>
  <c r="P290" i="9"/>
  <c r="BI288" i="9"/>
  <c r="BH288" i="9"/>
  <c r="BG288" i="9"/>
  <c r="BE288" i="9"/>
  <c r="T288" i="9"/>
  <c r="T287" i="9" s="1"/>
  <c r="R288" i="9"/>
  <c r="R287" i="9" s="1"/>
  <c r="P288" i="9"/>
  <c r="P287" i="9" s="1"/>
  <c r="BI286" i="9"/>
  <c r="BH286" i="9"/>
  <c r="BG286" i="9"/>
  <c r="BE286" i="9"/>
  <c r="T286" i="9"/>
  <c r="R286" i="9"/>
  <c r="P286" i="9"/>
  <c r="BI285" i="9"/>
  <c r="BH285" i="9"/>
  <c r="BG285" i="9"/>
  <c r="BE285" i="9"/>
  <c r="T285" i="9"/>
  <c r="R285" i="9"/>
  <c r="P285" i="9"/>
  <c r="BI284" i="9"/>
  <c r="BH284" i="9"/>
  <c r="BG284" i="9"/>
  <c r="BE284" i="9"/>
  <c r="T284" i="9"/>
  <c r="R284" i="9"/>
  <c r="P284" i="9"/>
  <c r="BI283" i="9"/>
  <c r="BH283" i="9"/>
  <c r="BG283" i="9"/>
  <c r="BE283" i="9"/>
  <c r="T283" i="9"/>
  <c r="R283" i="9"/>
  <c r="P283" i="9"/>
  <c r="BI282" i="9"/>
  <c r="BH282" i="9"/>
  <c r="BG282" i="9"/>
  <c r="BE282" i="9"/>
  <c r="T282" i="9"/>
  <c r="R282" i="9"/>
  <c r="P282" i="9"/>
  <c r="BI281" i="9"/>
  <c r="BH281" i="9"/>
  <c r="BG281" i="9"/>
  <c r="BE281" i="9"/>
  <c r="T281" i="9"/>
  <c r="R281" i="9"/>
  <c r="P281" i="9"/>
  <c r="BI280" i="9"/>
  <c r="BH280" i="9"/>
  <c r="BG280" i="9"/>
  <c r="BE280" i="9"/>
  <c r="T280" i="9"/>
  <c r="R280" i="9"/>
  <c r="P280" i="9"/>
  <c r="BI279" i="9"/>
  <c r="BH279" i="9"/>
  <c r="BG279" i="9"/>
  <c r="BE279" i="9"/>
  <c r="T279" i="9"/>
  <c r="R279" i="9"/>
  <c r="P279" i="9"/>
  <c r="BI278" i="9"/>
  <c r="BH278" i="9"/>
  <c r="BG278" i="9"/>
  <c r="BE278" i="9"/>
  <c r="T278" i="9"/>
  <c r="R278" i="9"/>
  <c r="P278" i="9"/>
  <c r="BI277" i="9"/>
  <c r="BH277" i="9"/>
  <c r="BG277" i="9"/>
  <c r="BE277" i="9"/>
  <c r="T277" i="9"/>
  <c r="R277" i="9"/>
  <c r="P277" i="9"/>
  <c r="BI276" i="9"/>
  <c r="BH276" i="9"/>
  <c r="BG276" i="9"/>
  <c r="BE276" i="9"/>
  <c r="T276" i="9"/>
  <c r="R276" i="9"/>
  <c r="P276" i="9"/>
  <c r="BI275" i="9"/>
  <c r="BH275" i="9"/>
  <c r="BG275" i="9"/>
  <c r="BE275" i="9"/>
  <c r="T275" i="9"/>
  <c r="R275" i="9"/>
  <c r="P275" i="9"/>
  <c r="BI274" i="9"/>
  <c r="BH274" i="9"/>
  <c r="BG274" i="9"/>
  <c r="BE274" i="9"/>
  <c r="T274" i="9"/>
  <c r="R274" i="9"/>
  <c r="P274" i="9"/>
  <c r="BI273" i="9"/>
  <c r="BH273" i="9"/>
  <c r="BG273" i="9"/>
  <c r="BE273" i="9"/>
  <c r="T273" i="9"/>
  <c r="R273" i="9"/>
  <c r="P273" i="9"/>
  <c r="BI272" i="9"/>
  <c r="BH272" i="9"/>
  <c r="BG272" i="9"/>
  <c r="BE272" i="9"/>
  <c r="T272" i="9"/>
  <c r="R272" i="9"/>
  <c r="P272" i="9"/>
  <c r="BI271" i="9"/>
  <c r="BH271" i="9"/>
  <c r="BG271" i="9"/>
  <c r="BE271" i="9"/>
  <c r="T271" i="9"/>
  <c r="R271" i="9"/>
  <c r="P271" i="9"/>
  <c r="BI270" i="9"/>
  <c r="BH270" i="9"/>
  <c r="BG270" i="9"/>
  <c r="BE270" i="9"/>
  <c r="T270" i="9"/>
  <c r="R270" i="9"/>
  <c r="P270" i="9"/>
  <c r="BI269" i="9"/>
  <c r="BH269" i="9"/>
  <c r="BG269" i="9"/>
  <c r="BE269" i="9"/>
  <c r="T269" i="9"/>
  <c r="R269" i="9"/>
  <c r="P269" i="9"/>
  <c r="BI268" i="9"/>
  <c r="BH268" i="9"/>
  <c r="BG268" i="9"/>
  <c r="BE268" i="9"/>
  <c r="T268" i="9"/>
  <c r="R268" i="9"/>
  <c r="P268" i="9"/>
  <c r="BI267" i="9"/>
  <c r="BH267" i="9"/>
  <c r="BG267" i="9"/>
  <c r="BE267" i="9"/>
  <c r="T267" i="9"/>
  <c r="R267" i="9"/>
  <c r="P267" i="9"/>
  <c r="BI266" i="9"/>
  <c r="BH266" i="9"/>
  <c r="BG266" i="9"/>
  <c r="BE266" i="9"/>
  <c r="T266" i="9"/>
  <c r="R266" i="9"/>
  <c r="P266" i="9"/>
  <c r="BI264" i="9"/>
  <c r="BH264" i="9"/>
  <c r="BG264" i="9"/>
  <c r="BE264" i="9"/>
  <c r="T264" i="9"/>
  <c r="R264" i="9"/>
  <c r="P264" i="9"/>
  <c r="BI263" i="9"/>
  <c r="BH263" i="9"/>
  <c r="BG263" i="9"/>
  <c r="BE263" i="9"/>
  <c r="T263" i="9"/>
  <c r="R263" i="9"/>
  <c r="P263" i="9"/>
  <c r="BI262" i="9"/>
  <c r="BH262" i="9"/>
  <c r="BG262" i="9"/>
  <c r="BE262" i="9"/>
  <c r="T262" i="9"/>
  <c r="R262" i="9"/>
  <c r="P262" i="9"/>
  <c r="BI261" i="9"/>
  <c r="BH261" i="9"/>
  <c r="BG261" i="9"/>
  <c r="BE261" i="9"/>
  <c r="T261" i="9"/>
  <c r="R261" i="9"/>
  <c r="P261" i="9"/>
  <c r="BI260" i="9"/>
  <c r="BH260" i="9"/>
  <c r="BG260" i="9"/>
  <c r="BE260" i="9"/>
  <c r="T260" i="9"/>
  <c r="R260" i="9"/>
  <c r="P260" i="9"/>
  <c r="BI258" i="9"/>
  <c r="BH258" i="9"/>
  <c r="BG258" i="9"/>
  <c r="BE258" i="9"/>
  <c r="T258" i="9"/>
  <c r="R258" i="9"/>
  <c r="P258" i="9"/>
  <c r="BI257" i="9"/>
  <c r="BH257" i="9"/>
  <c r="BG257" i="9"/>
  <c r="BE257" i="9"/>
  <c r="T257" i="9"/>
  <c r="R257" i="9"/>
  <c r="P257" i="9"/>
  <c r="BI256" i="9"/>
  <c r="BH256" i="9"/>
  <c r="BG256" i="9"/>
  <c r="BE256" i="9"/>
  <c r="T256" i="9"/>
  <c r="R256" i="9"/>
  <c r="P256" i="9"/>
  <c r="BI255" i="9"/>
  <c r="BH255" i="9"/>
  <c r="BG255" i="9"/>
  <c r="BE255" i="9"/>
  <c r="T255" i="9"/>
  <c r="R255" i="9"/>
  <c r="P255" i="9"/>
  <c r="BI254" i="9"/>
  <c r="BH254" i="9"/>
  <c r="BG254" i="9"/>
  <c r="BE254" i="9"/>
  <c r="T254" i="9"/>
  <c r="R254" i="9"/>
  <c r="P254" i="9"/>
  <c r="BI253" i="9"/>
  <c r="BH253" i="9"/>
  <c r="BG253" i="9"/>
  <c r="BE253" i="9"/>
  <c r="T253" i="9"/>
  <c r="R253" i="9"/>
  <c r="P253" i="9"/>
  <c r="BI252" i="9"/>
  <c r="BH252" i="9"/>
  <c r="BG252" i="9"/>
  <c r="BE252" i="9"/>
  <c r="T252" i="9"/>
  <c r="R252" i="9"/>
  <c r="P252" i="9"/>
  <c r="BI251" i="9"/>
  <c r="BH251" i="9"/>
  <c r="BG251" i="9"/>
  <c r="BE251" i="9"/>
  <c r="T251" i="9"/>
  <c r="R251" i="9"/>
  <c r="P251" i="9"/>
  <c r="BI250" i="9"/>
  <c r="BH250" i="9"/>
  <c r="BG250" i="9"/>
  <c r="BE250" i="9"/>
  <c r="T250" i="9"/>
  <c r="R250" i="9"/>
  <c r="P250" i="9"/>
  <c r="BI249" i="9"/>
  <c r="BH249" i="9"/>
  <c r="BG249" i="9"/>
  <c r="BE249" i="9"/>
  <c r="T249" i="9"/>
  <c r="R249" i="9"/>
  <c r="P249" i="9"/>
  <c r="BI248" i="9"/>
  <c r="BH248" i="9"/>
  <c r="BG248" i="9"/>
  <c r="BE248" i="9"/>
  <c r="T248" i="9"/>
  <c r="R248" i="9"/>
  <c r="P248" i="9"/>
  <c r="BI247" i="9"/>
  <c r="BH247" i="9"/>
  <c r="BG247" i="9"/>
  <c r="BE247" i="9"/>
  <c r="T247" i="9"/>
  <c r="R247" i="9"/>
  <c r="P247" i="9"/>
  <c r="BI246" i="9"/>
  <c r="BH246" i="9"/>
  <c r="BG246" i="9"/>
  <c r="BE246" i="9"/>
  <c r="T246" i="9"/>
  <c r="R246" i="9"/>
  <c r="P246" i="9"/>
  <c r="BI245" i="9"/>
  <c r="BH245" i="9"/>
  <c r="BG245" i="9"/>
  <c r="BE245" i="9"/>
  <c r="T245" i="9"/>
  <c r="R245" i="9"/>
  <c r="P245" i="9"/>
  <c r="BI244" i="9"/>
  <c r="BH244" i="9"/>
  <c r="BG244" i="9"/>
  <c r="BE244" i="9"/>
  <c r="T244" i="9"/>
  <c r="R244" i="9"/>
  <c r="P244" i="9"/>
  <c r="BI243" i="9"/>
  <c r="BH243" i="9"/>
  <c r="BG243" i="9"/>
  <c r="BE243" i="9"/>
  <c r="T243" i="9"/>
  <c r="R243" i="9"/>
  <c r="P243" i="9"/>
  <c r="BI242" i="9"/>
  <c r="BH242" i="9"/>
  <c r="BG242" i="9"/>
  <c r="BE242" i="9"/>
  <c r="T242" i="9"/>
  <c r="R242" i="9"/>
  <c r="P242" i="9"/>
  <c r="BI241" i="9"/>
  <c r="BH241" i="9"/>
  <c r="BG241" i="9"/>
  <c r="BE241" i="9"/>
  <c r="T241" i="9"/>
  <c r="R241" i="9"/>
  <c r="P241" i="9"/>
  <c r="BI240" i="9"/>
  <c r="BH240" i="9"/>
  <c r="BG240" i="9"/>
  <c r="BE240" i="9"/>
  <c r="T240" i="9"/>
  <c r="R240" i="9"/>
  <c r="P240" i="9"/>
  <c r="BI239" i="9"/>
  <c r="BH239" i="9"/>
  <c r="BG239" i="9"/>
  <c r="BE239" i="9"/>
  <c r="T239" i="9"/>
  <c r="R239" i="9"/>
  <c r="P239" i="9"/>
  <c r="BI238" i="9"/>
  <c r="BH238" i="9"/>
  <c r="BG238" i="9"/>
  <c r="BE238" i="9"/>
  <c r="T238" i="9"/>
  <c r="R238" i="9"/>
  <c r="P238" i="9"/>
  <c r="BI237" i="9"/>
  <c r="BH237" i="9"/>
  <c r="BG237" i="9"/>
  <c r="BE237" i="9"/>
  <c r="T237" i="9"/>
  <c r="R237" i="9"/>
  <c r="P237" i="9"/>
  <c r="BI236" i="9"/>
  <c r="BH236" i="9"/>
  <c r="BG236" i="9"/>
  <c r="BE236" i="9"/>
  <c r="T236" i="9"/>
  <c r="R236" i="9"/>
  <c r="P236" i="9"/>
  <c r="BI234" i="9"/>
  <c r="BH234" i="9"/>
  <c r="BG234" i="9"/>
  <c r="BE234" i="9"/>
  <c r="T234" i="9"/>
  <c r="R234" i="9"/>
  <c r="P234" i="9"/>
  <c r="BI233" i="9"/>
  <c r="BH233" i="9"/>
  <c r="BG233" i="9"/>
  <c r="BE233" i="9"/>
  <c r="T233" i="9"/>
  <c r="R233" i="9"/>
  <c r="P233" i="9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30" i="9"/>
  <c r="BH230" i="9"/>
  <c r="BG230" i="9"/>
  <c r="BE230" i="9"/>
  <c r="T230" i="9"/>
  <c r="R230" i="9"/>
  <c r="P230" i="9"/>
  <c r="BI229" i="9"/>
  <c r="BH229" i="9"/>
  <c r="BG229" i="9"/>
  <c r="BE229" i="9"/>
  <c r="T229" i="9"/>
  <c r="R229" i="9"/>
  <c r="P229" i="9"/>
  <c r="BI228" i="9"/>
  <c r="BH228" i="9"/>
  <c r="BG228" i="9"/>
  <c r="BE228" i="9"/>
  <c r="T228" i="9"/>
  <c r="R228" i="9"/>
  <c r="P228" i="9"/>
  <c r="BI227" i="9"/>
  <c r="BH227" i="9"/>
  <c r="BG227" i="9"/>
  <c r="BE227" i="9"/>
  <c r="T227" i="9"/>
  <c r="R227" i="9"/>
  <c r="P227" i="9"/>
  <c r="BI226" i="9"/>
  <c r="BH226" i="9"/>
  <c r="BG226" i="9"/>
  <c r="BE226" i="9"/>
  <c r="T226" i="9"/>
  <c r="R226" i="9"/>
  <c r="P226" i="9"/>
  <c r="BI225" i="9"/>
  <c r="BH225" i="9"/>
  <c r="BG225" i="9"/>
  <c r="BE225" i="9"/>
  <c r="T225" i="9"/>
  <c r="R225" i="9"/>
  <c r="P225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21" i="9"/>
  <c r="BH221" i="9"/>
  <c r="BG221" i="9"/>
  <c r="BE221" i="9"/>
  <c r="T221" i="9"/>
  <c r="R221" i="9"/>
  <c r="P221" i="9"/>
  <c r="BI219" i="9"/>
  <c r="BH219" i="9"/>
  <c r="BG219" i="9"/>
  <c r="BE219" i="9"/>
  <c r="T219" i="9"/>
  <c r="R219" i="9"/>
  <c r="P219" i="9"/>
  <c r="BI218" i="9"/>
  <c r="BH218" i="9"/>
  <c r="BG218" i="9"/>
  <c r="BE218" i="9"/>
  <c r="T218" i="9"/>
  <c r="R218" i="9"/>
  <c r="P218" i="9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5" i="9"/>
  <c r="BH215" i="9"/>
  <c r="BG215" i="9"/>
  <c r="BE215" i="9"/>
  <c r="T215" i="9"/>
  <c r="R215" i="9"/>
  <c r="P215" i="9"/>
  <c r="BI212" i="9"/>
  <c r="BH212" i="9"/>
  <c r="BG212" i="9"/>
  <c r="BE212" i="9"/>
  <c r="T212" i="9"/>
  <c r="T211" i="9" s="1"/>
  <c r="R212" i="9"/>
  <c r="R211" i="9" s="1"/>
  <c r="P212" i="9"/>
  <c r="P211" i="9" s="1"/>
  <c r="BI210" i="9"/>
  <c r="BH210" i="9"/>
  <c r="BG210" i="9"/>
  <c r="BE210" i="9"/>
  <c r="T210" i="9"/>
  <c r="R210" i="9"/>
  <c r="P210" i="9"/>
  <c r="BI209" i="9"/>
  <c r="BH209" i="9"/>
  <c r="BG209" i="9"/>
  <c r="BE209" i="9"/>
  <c r="T209" i="9"/>
  <c r="R209" i="9"/>
  <c r="P209" i="9"/>
  <c r="BI208" i="9"/>
  <c r="BH208" i="9"/>
  <c r="BG208" i="9"/>
  <c r="BE208" i="9"/>
  <c r="T208" i="9"/>
  <c r="R208" i="9"/>
  <c r="P208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5" i="9"/>
  <c r="BH205" i="9"/>
  <c r="BG205" i="9"/>
  <c r="BE205" i="9"/>
  <c r="T205" i="9"/>
  <c r="R205" i="9"/>
  <c r="P205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6" i="9"/>
  <c r="BH166" i="9"/>
  <c r="BG166" i="9"/>
  <c r="BE166" i="9"/>
  <c r="T166" i="9"/>
  <c r="T165" i="9" s="1"/>
  <c r="R166" i="9"/>
  <c r="R165" i="9" s="1"/>
  <c r="P166" i="9"/>
  <c r="P165" i="9" s="1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J147" i="9"/>
  <c r="F147" i="9"/>
  <c r="F145" i="9"/>
  <c r="E143" i="9"/>
  <c r="BI128" i="9"/>
  <c r="BH128" i="9"/>
  <c r="BG128" i="9"/>
  <c r="BE128" i="9"/>
  <c r="BI127" i="9"/>
  <c r="BH127" i="9"/>
  <c r="BG127" i="9"/>
  <c r="BF127" i="9"/>
  <c r="BE127" i="9"/>
  <c r="BI126" i="9"/>
  <c r="BH126" i="9"/>
  <c r="BG126" i="9"/>
  <c r="BF126" i="9"/>
  <c r="BE126" i="9"/>
  <c r="BI125" i="9"/>
  <c r="BH125" i="9"/>
  <c r="BG125" i="9"/>
  <c r="BF125" i="9"/>
  <c r="BE125" i="9"/>
  <c r="BI124" i="9"/>
  <c r="BH124" i="9"/>
  <c r="BG124" i="9"/>
  <c r="BF124" i="9"/>
  <c r="BE124" i="9"/>
  <c r="BI123" i="9"/>
  <c r="BH123" i="9"/>
  <c r="BG123" i="9"/>
  <c r="BF123" i="9"/>
  <c r="BE123" i="9"/>
  <c r="J93" i="9"/>
  <c r="F93" i="9"/>
  <c r="F91" i="9"/>
  <c r="E89" i="9"/>
  <c r="J26" i="9"/>
  <c r="E26" i="9"/>
  <c r="J148" i="9" s="1"/>
  <c r="J25" i="9"/>
  <c r="J20" i="9"/>
  <c r="E20" i="9"/>
  <c r="F148" i="9" s="1"/>
  <c r="J19" i="9"/>
  <c r="J14" i="9"/>
  <c r="J91" i="9" s="1"/>
  <c r="E7" i="9"/>
  <c r="E139" i="9" s="1"/>
  <c r="J41" i="8"/>
  <c r="J40" i="8"/>
  <c r="AY105" i="1" s="1"/>
  <c r="J39" i="8"/>
  <c r="AX105" i="1" s="1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4" i="8"/>
  <c r="BH184" i="8"/>
  <c r="BG184" i="8"/>
  <c r="BE184" i="8"/>
  <c r="T184" i="8"/>
  <c r="T183" i="8" s="1"/>
  <c r="R184" i="8"/>
  <c r="R183" i="8" s="1"/>
  <c r="P184" i="8"/>
  <c r="P183" i="8" s="1"/>
  <c r="BI182" i="8"/>
  <c r="BH182" i="8"/>
  <c r="BG182" i="8"/>
  <c r="BE182" i="8"/>
  <c r="T182" i="8"/>
  <c r="T181" i="8" s="1"/>
  <c r="R182" i="8"/>
  <c r="R181" i="8"/>
  <c r="P182" i="8"/>
  <c r="P181" i="8" s="1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69" i="8"/>
  <c r="BH169" i="8"/>
  <c r="BG169" i="8"/>
  <c r="BE169" i="8"/>
  <c r="T169" i="8"/>
  <c r="T168" i="8" s="1"/>
  <c r="R169" i="8"/>
  <c r="R168" i="8" s="1"/>
  <c r="P169" i="8"/>
  <c r="P168" i="8" s="1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J137" i="8"/>
  <c r="F137" i="8"/>
  <c r="F135" i="8"/>
  <c r="E133" i="8"/>
  <c r="BI118" i="8"/>
  <c r="BH118" i="8"/>
  <c r="BG118" i="8"/>
  <c r="BE118" i="8"/>
  <c r="BI117" i="8"/>
  <c r="BH117" i="8"/>
  <c r="BG117" i="8"/>
  <c r="BF117" i="8"/>
  <c r="BE117" i="8"/>
  <c r="BI116" i="8"/>
  <c r="BH116" i="8"/>
  <c r="BG116" i="8"/>
  <c r="BF116" i="8"/>
  <c r="BE116" i="8"/>
  <c r="BI115" i="8"/>
  <c r="BH115" i="8"/>
  <c r="BG115" i="8"/>
  <c r="BF115" i="8"/>
  <c r="BE115" i="8"/>
  <c r="BI114" i="8"/>
  <c r="BH114" i="8"/>
  <c r="BG114" i="8"/>
  <c r="BF114" i="8"/>
  <c r="BE114" i="8"/>
  <c r="BI113" i="8"/>
  <c r="BH113" i="8"/>
  <c r="BG113" i="8"/>
  <c r="BF113" i="8"/>
  <c r="BE113" i="8"/>
  <c r="J93" i="8"/>
  <c r="F93" i="8"/>
  <c r="F91" i="8"/>
  <c r="E89" i="8"/>
  <c r="J26" i="8"/>
  <c r="E26" i="8"/>
  <c r="J94" i="8" s="1"/>
  <c r="J25" i="8"/>
  <c r="J20" i="8"/>
  <c r="E20" i="8"/>
  <c r="F138" i="8" s="1"/>
  <c r="J19" i="8"/>
  <c r="J14" i="8"/>
  <c r="J91" i="8" s="1"/>
  <c r="E7" i="8"/>
  <c r="E129" i="8" s="1"/>
  <c r="J41" i="7"/>
  <c r="J40" i="7"/>
  <c r="AY103" i="1" s="1"/>
  <c r="J39" i="7"/>
  <c r="AX103" i="1" s="1"/>
  <c r="BI286" i="7"/>
  <c r="BH286" i="7"/>
  <c r="BG286" i="7"/>
  <c r="BE286" i="7"/>
  <c r="T286" i="7"/>
  <c r="R286" i="7"/>
  <c r="P286" i="7"/>
  <c r="BI285" i="7"/>
  <c r="BH285" i="7"/>
  <c r="BG285" i="7"/>
  <c r="BE285" i="7"/>
  <c r="T285" i="7"/>
  <c r="R285" i="7"/>
  <c r="P285" i="7"/>
  <c r="BI283" i="7"/>
  <c r="BH283" i="7"/>
  <c r="BG283" i="7"/>
  <c r="BE283" i="7"/>
  <c r="T283" i="7"/>
  <c r="R283" i="7"/>
  <c r="P283" i="7"/>
  <c r="BI282" i="7"/>
  <c r="BH282" i="7"/>
  <c r="BG282" i="7"/>
  <c r="BE282" i="7"/>
  <c r="T282" i="7"/>
  <c r="R282" i="7"/>
  <c r="P282" i="7"/>
  <c r="BI281" i="7"/>
  <c r="BH281" i="7"/>
  <c r="BG281" i="7"/>
  <c r="BE281" i="7"/>
  <c r="T281" i="7"/>
  <c r="R281" i="7"/>
  <c r="P281" i="7"/>
  <c r="BI280" i="7"/>
  <c r="BH280" i="7"/>
  <c r="BG280" i="7"/>
  <c r="BE280" i="7"/>
  <c r="T280" i="7"/>
  <c r="R280" i="7"/>
  <c r="P280" i="7"/>
  <c r="BI279" i="7"/>
  <c r="BH279" i="7"/>
  <c r="BG279" i="7"/>
  <c r="BE279" i="7"/>
  <c r="T279" i="7"/>
  <c r="R279" i="7"/>
  <c r="P279" i="7"/>
  <c r="BI278" i="7"/>
  <c r="BH278" i="7"/>
  <c r="BG278" i="7"/>
  <c r="BE278" i="7"/>
  <c r="T278" i="7"/>
  <c r="R278" i="7"/>
  <c r="P278" i="7"/>
  <c r="BI277" i="7"/>
  <c r="BH277" i="7"/>
  <c r="BG277" i="7"/>
  <c r="BE277" i="7"/>
  <c r="T277" i="7"/>
  <c r="R277" i="7"/>
  <c r="P277" i="7"/>
  <c r="BI276" i="7"/>
  <c r="BH276" i="7"/>
  <c r="BG276" i="7"/>
  <c r="BE276" i="7"/>
  <c r="T276" i="7"/>
  <c r="R276" i="7"/>
  <c r="P276" i="7"/>
  <c r="BI274" i="7"/>
  <c r="BH274" i="7"/>
  <c r="BG274" i="7"/>
  <c r="BE274" i="7"/>
  <c r="T274" i="7"/>
  <c r="R274" i="7"/>
  <c r="P274" i="7"/>
  <c r="BI273" i="7"/>
  <c r="BH273" i="7"/>
  <c r="BG273" i="7"/>
  <c r="BE273" i="7"/>
  <c r="T273" i="7"/>
  <c r="R273" i="7"/>
  <c r="P273" i="7"/>
  <c r="BI272" i="7"/>
  <c r="BH272" i="7"/>
  <c r="BG272" i="7"/>
  <c r="BE272" i="7"/>
  <c r="T272" i="7"/>
  <c r="R272" i="7"/>
  <c r="P272" i="7"/>
  <c r="BI271" i="7"/>
  <c r="BH271" i="7"/>
  <c r="BG271" i="7"/>
  <c r="BE271" i="7"/>
  <c r="T271" i="7"/>
  <c r="R271" i="7"/>
  <c r="P271" i="7"/>
  <c r="BI270" i="7"/>
  <c r="BH270" i="7"/>
  <c r="BG270" i="7"/>
  <c r="BE270" i="7"/>
  <c r="T270" i="7"/>
  <c r="R270" i="7"/>
  <c r="P270" i="7"/>
  <c r="BI268" i="7"/>
  <c r="BH268" i="7"/>
  <c r="BG268" i="7"/>
  <c r="BE268" i="7"/>
  <c r="T268" i="7"/>
  <c r="T267" i="7"/>
  <c r="R268" i="7"/>
  <c r="R267" i="7" s="1"/>
  <c r="P268" i="7"/>
  <c r="P267" i="7" s="1"/>
  <c r="BI266" i="7"/>
  <c r="BH266" i="7"/>
  <c r="BG266" i="7"/>
  <c r="BE266" i="7"/>
  <c r="T266" i="7"/>
  <c r="R266" i="7"/>
  <c r="P266" i="7"/>
  <c r="BI265" i="7"/>
  <c r="BH265" i="7"/>
  <c r="BG265" i="7"/>
  <c r="BE265" i="7"/>
  <c r="T265" i="7"/>
  <c r="R265" i="7"/>
  <c r="P265" i="7"/>
  <c r="BI264" i="7"/>
  <c r="BH264" i="7"/>
  <c r="BG264" i="7"/>
  <c r="BE264" i="7"/>
  <c r="T264" i="7"/>
  <c r="R264" i="7"/>
  <c r="P264" i="7"/>
  <c r="BI263" i="7"/>
  <c r="BH263" i="7"/>
  <c r="BG263" i="7"/>
  <c r="BE263" i="7"/>
  <c r="T263" i="7"/>
  <c r="R263" i="7"/>
  <c r="P263" i="7"/>
  <c r="BI262" i="7"/>
  <c r="BH262" i="7"/>
  <c r="BG262" i="7"/>
  <c r="BE262" i="7"/>
  <c r="T262" i="7"/>
  <c r="R262" i="7"/>
  <c r="P262" i="7"/>
  <c r="BI261" i="7"/>
  <c r="BH261" i="7"/>
  <c r="BG261" i="7"/>
  <c r="BE261" i="7"/>
  <c r="T261" i="7"/>
  <c r="R261" i="7"/>
  <c r="P261" i="7"/>
  <c r="BI260" i="7"/>
  <c r="BH260" i="7"/>
  <c r="BG260" i="7"/>
  <c r="BE260" i="7"/>
  <c r="T260" i="7"/>
  <c r="R260" i="7"/>
  <c r="P260" i="7"/>
  <c r="BI259" i="7"/>
  <c r="BH259" i="7"/>
  <c r="BG259" i="7"/>
  <c r="BE259" i="7"/>
  <c r="T259" i="7"/>
  <c r="R259" i="7"/>
  <c r="P259" i="7"/>
  <c r="BI258" i="7"/>
  <c r="BH258" i="7"/>
  <c r="BG258" i="7"/>
  <c r="BE258" i="7"/>
  <c r="T258" i="7"/>
  <c r="R258" i="7"/>
  <c r="P258" i="7"/>
  <c r="BI257" i="7"/>
  <c r="BH257" i="7"/>
  <c r="BG257" i="7"/>
  <c r="BE257" i="7"/>
  <c r="T257" i="7"/>
  <c r="R257" i="7"/>
  <c r="P257" i="7"/>
  <c r="BI256" i="7"/>
  <c r="BH256" i="7"/>
  <c r="BG256" i="7"/>
  <c r="BE256" i="7"/>
  <c r="T256" i="7"/>
  <c r="R256" i="7"/>
  <c r="P256" i="7"/>
  <c r="BI255" i="7"/>
  <c r="BH255" i="7"/>
  <c r="BG255" i="7"/>
  <c r="BE255" i="7"/>
  <c r="T255" i="7"/>
  <c r="R255" i="7"/>
  <c r="P255" i="7"/>
  <c r="BI254" i="7"/>
  <c r="BH254" i="7"/>
  <c r="BG254" i="7"/>
  <c r="BE254" i="7"/>
  <c r="T254" i="7"/>
  <c r="R254" i="7"/>
  <c r="P254" i="7"/>
  <c r="BI253" i="7"/>
  <c r="BH253" i="7"/>
  <c r="BG253" i="7"/>
  <c r="BE253" i="7"/>
  <c r="T253" i="7"/>
  <c r="R253" i="7"/>
  <c r="P253" i="7"/>
  <c r="BI252" i="7"/>
  <c r="BH252" i="7"/>
  <c r="BG252" i="7"/>
  <c r="BE252" i="7"/>
  <c r="T252" i="7"/>
  <c r="R252" i="7"/>
  <c r="P252" i="7"/>
  <c r="BI250" i="7"/>
  <c r="BH250" i="7"/>
  <c r="BG250" i="7"/>
  <c r="BE250" i="7"/>
  <c r="T250" i="7"/>
  <c r="T249" i="7" s="1"/>
  <c r="R250" i="7"/>
  <c r="R249" i="7" s="1"/>
  <c r="P250" i="7"/>
  <c r="P249" i="7" s="1"/>
  <c r="BI248" i="7"/>
  <c r="BH248" i="7"/>
  <c r="BG248" i="7"/>
  <c r="BE248" i="7"/>
  <c r="T248" i="7"/>
  <c r="R248" i="7"/>
  <c r="P248" i="7"/>
  <c r="BI247" i="7"/>
  <c r="BH247" i="7"/>
  <c r="BG247" i="7"/>
  <c r="BE247" i="7"/>
  <c r="T247" i="7"/>
  <c r="R247" i="7"/>
  <c r="P247" i="7"/>
  <c r="BI246" i="7"/>
  <c r="BH246" i="7"/>
  <c r="BG246" i="7"/>
  <c r="BE246" i="7"/>
  <c r="T246" i="7"/>
  <c r="R246" i="7"/>
  <c r="P246" i="7"/>
  <c r="BI245" i="7"/>
  <c r="BH245" i="7"/>
  <c r="BG245" i="7"/>
  <c r="BE245" i="7"/>
  <c r="T245" i="7"/>
  <c r="R245" i="7"/>
  <c r="P245" i="7"/>
  <c r="BI244" i="7"/>
  <c r="BH244" i="7"/>
  <c r="BG244" i="7"/>
  <c r="BE244" i="7"/>
  <c r="T244" i="7"/>
  <c r="R244" i="7"/>
  <c r="P244" i="7"/>
  <c r="BI243" i="7"/>
  <c r="BH243" i="7"/>
  <c r="BG243" i="7"/>
  <c r="BE243" i="7"/>
  <c r="T243" i="7"/>
  <c r="R243" i="7"/>
  <c r="P243" i="7"/>
  <c r="BI242" i="7"/>
  <c r="BH242" i="7"/>
  <c r="BG242" i="7"/>
  <c r="BE242" i="7"/>
  <c r="T242" i="7"/>
  <c r="R242" i="7"/>
  <c r="P242" i="7"/>
  <c r="BI241" i="7"/>
  <c r="BH241" i="7"/>
  <c r="BG241" i="7"/>
  <c r="BE241" i="7"/>
  <c r="T241" i="7"/>
  <c r="R241" i="7"/>
  <c r="P241" i="7"/>
  <c r="BI240" i="7"/>
  <c r="BH240" i="7"/>
  <c r="BG240" i="7"/>
  <c r="BE240" i="7"/>
  <c r="T240" i="7"/>
  <c r="R240" i="7"/>
  <c r="P240" i="7"/>
  <c r="BI239" i="7"/>
  <c r="BH239" i="7"/>
  <c r="BG239" i="7"/>
  <c r="BE239" i="7"/>
  <c r="T239" i="7"/>
  <c r="R239" i="7"/>
  <c r="P239" i="7"/>
  <c r="BI238" i="7"/>
  <c r="BH238" i="7"/>
  <c r="BG238" i="7"/>
  <c r="BE238" i="7"/>
  <c r="T238" i="7"/>
  <c r="R238" i="7"/>
  <c r="P238" i="7"/>
  <c r="BI237" i="7"/>
  <c r="BH237" i="7"/>
  <c r="BG237" i="7"/>
  <c r="BE237" i="7"/>
  <c r="T237" i="7"/>
  <c r="R237" i="7"/>
  <c r="P237" i="7"/>
  <c r="BI236" i="7"/>
  <c r="BH236" i="7"/>
  <c r="BG236" i="7"/>
  <c r="BE236" i="7"/>
  <c r="T236" i="7"/>
  <c r="R236" i="7"/>
  <c r="P236" i="7"/>
  <c r="BI235" i="7"/>
  <c r="BH235" i="7"/>
  <c r="BG235" i="7"/>
  <c r="BE235" i="7"/>
  <c r="T235" i="7"/>
  <c r="R235" i="7"/>
  <c r="P235" i="7"/>
  <c r="BI234" i="7"/>
  <c r="BH234" i="7"/>
  <c r="BG234" i="7"/>
  <c r="BE234" i="7"/>
  <c r="T234" i="7"/>
  <c r="R234" i="7"/>
  <c r="P234" i="7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30" i="7"/>
  <c r="BH230" i="7"/>
  <c r="BG230" i="7"/>
  <c r="BE230" i="7"/>
  <c r="T230" i="7"/>
  <c r="R230" i="7"/>
  <c r="P230" i="7"/>
  <c r="BI229" i="7"/>
  <c r="BH229" i="7"/>
  <c r="BG229" i="7"/>
  <c r="BE229" i="7"/>
  <c r="T229" i="7"/>
  <c r="R229" i="7"/>
  <c r="P229" i="7"/>
  <c r="BI228" i="7"/>
  <c r="BH228" i="7"/>
  <c r="BG228" i="7"/>
  <c r="BE228" i="7"/>
  <c r="T228" i="7"/>
  <c r="R228" i="7"/>
  <c r="P228" i="7"/>
  <c r="BI227" i="7"/>
  <c r="BH227" i="7"/>
  <c r="BG227" i="7"/>
  <c r="BE227" i="7"/>
  <c r="T227" i="7"/>
  <c r="R227" i="7"/>
  <c r="P227" i="7"/>
  <c r="BI226" i="7"/>
  <c r="BH226" i="7"/>
  <c r="BG226" i="7"/>
  <c r="BE226" i="7"/>
  <c r="T226" i="7"/>
  <c r="R226" i="7"/>
  <c r="P226" i="7"/>
  <c r="BI225" i="7"/>
  <c r="BH225" i="7"/>
  <c r="BG225" i="7"/>
  <c r="BE225" i="7"/>
  <c r="T225" i="7"/>
  <c r="R225" i="7"/>
  <c r="P225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8" i="7"/>
  <c r="BH218" i="7"/>
  <c r="BG218" i="7"/>
  <c r="BE218" i="7"/>
  <c r="T218" i="7"/>
  <c r="R218" i="7"/>
  <c r="P218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1" i="7"/>
  <c r="BH211" i="7"/>
  <c r="BG211" i="7"/>
  <c r="BE211" i="7"/>
  <c r="T211" i="7"/>
  <c r="T210" i="7" s="1"/>
  <c r="R211" i="7"/>
  <c r="R210" i="7" s="1"/>
  <c r="P211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1" i="7"/>
  <c r="BH171" i="7"/>
  <c r="BG171" i="7"/>
  <c r="BE171" i="7"/>
  <c r="T171" i="7"/>
  <c r="T170" i="7" s="1"/>
  <c r="R171" i="7"/>
  <c r="R170" i="7" s="1"/>
  <c r="P171" i="7"/>
  <c r="P170" i="7" s="1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4" i="7"/>
  <c r="BH164" i="7"/>
  <c r="BG164" i="7"/>
  <c r="BE164" i="7"/>
  <c r="T164" i="7"/>
  <c r="T163" i="7" s="1"/>
  <c r="R164" i="7"/>
  <c r="R163" i="7" s="1"/>
  <c r="P164" i="7"/>
  <c r="P163" i="7" s="1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J145" i="7"/>
  <c r="F145" i="7"/>
  <c r="F143" i="7"/>
  <c r="E141" i="7"/>
  <c r="BI126" i="7"/>
  <c r="BH126" i="7"/>
  <c r="BG126" i="7"/>
  <c r="BE126" i="7"/>
  <c r="BI125" i="7"/>
  <c r="BH125" i="7"/>
  <c r="BG125" i="7"/>
  <c r="BF125" i="7"/>
  <c r="BE125" i="7"/>
  <c r="BI124" i="7"/>
  <c r="BH124" i="7"/>
  <c r="BG124" i="7"/>
  <c r="BF124" i="7"/>
  <c r="BE124" i="7"/>
  <c r="BI123" i="7"/>
  <c r="BH123" i="7"/>
  <c r="BG123" i="7"/>
  <c r="BF123" i="7"/>
  <c r="BE123" i="7"/>
  <c r="BI122" i="7"/>
  <c r="BH122" i="7"/>
  <c r="BG122" i="7"/>
  <c r="BF122" i="7"/>
  <c r="BE122" i="7"/>
  <c r="BI121" i="7"/>
  <c r="BH121" i="7"/>
  <c r="BG121" i="7"/>
  <c r="BF121" i="7"/>
  <c r="BE121" i="7"/>
  <c r="J93" i="7"/>
  <c r="F93" i="7"/>
  <c r="F91" i="7"/>
  <c r="E89" i="7"/>
  <c r="J26" i="7"/>
  <c r="E26" i="7"/>
  <c r="J94" i="7" s="1"/>
  <c r="J25" i="7"/>
  <c r="J20" i="7"/>
  <c r="E20" i="7"/>
  <c r="F146" i="7" s="1"/>
  <c r="J19" i="7"/>
  <c r="J14" i="7"/>
  <c r="J143" i="7" s="1"/>
  <c r="E7" i="7"/>
  <c r="E137" i="7" s="1"/>
  <c r="J41" i="6"/>
  <c r="J40" i="6"/>
  <c r="AY102" i="1" s="1"/>
  <c r="J39" i="6"/>
  <c r="AX102" i="1" s="1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7" i="6"/>
  <c r="BH177" i="6"/>
  <c r="BG177" i="6"/>
  <c r="BE177" i="6"/>
  <c r="T177" i="6"/>
  <c r="T176" i="6" s="1"/>
  <c r="R177" i="6"/>
  <c r="R176" i="6" s="1"/>
  <c r="P177" i="6"/>
  <c r="P176" i="6" s="1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5" i="6"/>
  <c r="BH165" i="6"/>
  <c r="BG165" i="6"/>
  <c r="BE165" i="6"/>
  <c r="T165" i="6"/>
  <c r="T164" i="6" s="1"/>
  <c r="R165" i="6"/>
  <c r="R164" i="6" s="1"/>
  <c r="P165" i="6"/>
  <c r="P164" i="6" s="1"/>
  <c r="BI163" i="6"/>
  <c r="BH163" i="6"/>
  <c r="BG163" i="6"/>
  <c r="BE163" i="6"/>
  <c r="T163" i="6"/>
  <c r="T162" i="6" s="1"/>
  <c r="R163" i="6"/>
  <c r="R162" i="6" s="1"/>
  <c r="P163" i="6"/>
  <c r="P162" i="6" s="1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J137" i="6"/>
  <c r="F137" i="6"/>
  <c r="F135" i="6"/>
  <c r="E133" i="6"/>
  <c r="BI118" i="6"/>
  <c r="BH118" i="6"/>
  <c r="BG118" i="6"/>
  <c r="BE118" i="6"/>
  <c r="BI117" i="6"/>
  <c r="BH117" i="6"/>
  <c r="BG117" i="6"/>
  <c r="BF117" i="6"/>
  <c r="BE117" i="6"/>
  <c r="BI116" i="6"/>
  <c r="BH116" i="6"/>
  <c r="BG116" i="6"/>
  <c r="BF116" i="6"/>
  <c r="BE116" i="6"/>
  <c r="BI115" i="6"/>
  <c r="BH115" i="6"/>
  <c r="BG115" i="6"/>
  <c r="BF115" i="6"/>
  <c r="BE115" i="6"/>
  <c r="BI114" i="6"/>
  <c r="BH114" i="6"/>
  <c r="BG114" i="6"/>
  <c r="BF114" i="6"/>
  <c r="BE114" i="6"/>
  <c r="BI113" i="6"/>
  <c r="BH113" i="6"/>
  <c r="BG113" i="6"/>
  <c r="BF113" i="6"/>
  <c r="BE113" i="6"/>
  <c r="J93" i="6"/>
  <c r="F93" i="6"/>
  <c r="F91" i="6"/>
  <c r="E89" i="6"/>
  <c r="J26" i="6"/>
  <c r="E26" i="6"/>
  <c r="J94" i="6" s="1"/>
  <c r="J25" i="6"/>
  <c r="J20" i="6"/>
  <c r="E20" i="6"/>
  <c r="F94" i="6" s="1"/>
  <c r="J19" i="6"/>
  <c r="J14" i="6"/>
  <c r="J91" i="6" s="1"/>
  <c r="E7" i="6"/>
  <c r="E129" i="6" s="1"/>
  <c r="J161" i="5"/>
  <c r="J102" i="5" s="1"/>
  <c r="J41" i="5"/>
  <c r="J40" i="5"/>
  <c r="AY100" i="1" s="1"/>
  <c r="J39" i="5"/>
  <c r="AX100" i="1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3" i="5"/>
  <c r="BH203" i="5"/>
  <c r="BG203" i="5"/>
  <c r="BE203" i="5"/>
  <c r="T203" i="5"/>
  <c r="T202" i="5" s="1"/>
  <c r="R203" i="5"/>
  <c r="R202" i="5" s="1"/>
  <c r="P203" i="5"/>
  <c r="P202" i="5" s="1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J143" i="5"/>
  <c r="F143" i="5"/>
  <c r="F141" i="5"/>
  <c r="E139" i="5"/>
  <c r="BI124" i="5"/>
  <c r="BH124" i="5"/>
  <c r="BG124" i="5"/>
  <c r="BE124" i="5"/>
  <c r="BI123" i="5"/>
  <c r="BH123" i="5"/>
  <c r="BG123" i="5"/>
  <c r="BF123" i="5"/>
  <c r="BE123" i="5"/>
  <c r="BI122" i="5"/>
  <c r="BH122" i="5"/>
  <c r="BG122" i="5"/>
  <c r="BF122" i="5"/>
  <c r="BE122" i="5"/>
  <c r="BI121" i="5"/>
  <c r="BH121" i="5"/>
  <c r="BG121" i="5"/>
  <c r="BF121" i="5"/>
  <c r="BE121" i="5"/>
  <c r="BI120" i="5"/>
  <c r="BH120" i="5"/>
  <c r="BG120" i="5"/>
  <c r="BF120" i="5"/>
  <c r="BE120" i="5"/>
  <c r="BI119" i="5"/>
  <c r="BH119" i="5"/>
  <c r="BG119" i="5"/>
  <c r="BF119" i="5"/>
  <c r="BE119" i="5"/>
  <c r="J93" i="5"/>
  <c r="F93" i="5"/>
  <c r="F91" i="5"/>
  <c r="E89" i="5"/>
  <c r="J26" i="5"/>
  <c r="E26" i="5"/>
  <c r="J144" i="5" s="1"/>
  <c r="J25" i="5"/>
  <c r="J20" i="5"/>
  <c r="E20" i="5"/>
  <c r="F144" i="5" s="1"/>
  <c r="J19" i="5"/>
  <c r="J14" i="5"/>
  <c r="J91" i="5" s="1"/>
  <c r="E7" i="5"/>
  <c r="E85" i="5" s="1"/>
  <c r="J41" i="4"/>
  <c r="J40" i="4"/>
  <c r="AY99" i="1" s="1"/>
  <c r="J39" i="4"/>
  <c r="AX99" i="1" s="1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T164" i="4" s="1"/>
  <c r="R165" i="4"/>
  <c r="R164" i="4" s="1"/>
  <c r="P165" i="4"/>
  <c r="P164" i="4" s="1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T158" i="4" s="1"/>
  <c r="R159" i="4"/>
  <c r="R158" i="4" s="1"/>
  <c r="P159" i="4"/>
  <c r="P158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J134" i="4"/>
  <c r="F134" i="4"/>
  <c r="F132" i="4"/>
  <c r="E130" i="4"/>
  <c r="BI115" i="4"/>
  <c r="BH115" i="4"/>
  <c r="BG115" i="4"/>
  <c r="BE115" i="4"/>
  <c r="BI114" i="4"/>
  <c r="BH114" i="4"/>
  <c r="BG114" i="4"/>
  <c r="BF114" i="4"/>
  <c r="BE114" i="4"/>
  <c r="BI113" i="4"/>
  <c r="BH113" i="4"/>
  <c r="BG113" i="4"/>
  <c r="BF113" i="4"/>
  <c r="BE113" i="4"/>
  <c r="BI112" i="4"/>
  <c r="BH112" i="4"/>
  <c r="BG112" i="4"/>
  <c r="BF112" i="4"/>
  <c r="BE112" i="4"/>
  <c r="BI111" i="4"/>
  <c r="BH111" i="4"/>
  <c r="BG111" i="4"/>
  <c r="BF111" i="4"/>
  <c r="BE111" i="4"/>
  <c r="BI110" i="4"/>
  <c r="BH110" i="4"/>
  <c r="BG110" i="4"/>
  <c r="BF110" i="4"/>
  <c r="BE110" i="4"/>
  <c r="J93" i="4"/>
  <c r="F93" i="4"/>
  <c r="F91" i="4"/>
  <c r="E89" i="4"/>
  <c r="J26" i="4"/>
  <c r="E26" i="4"/>
  <c r="J135" i="4" s="1"/>
  <c r="J25" i="4"/>
  <c r="J20" i="4"/>
  <c r="E20" i="4"/>
  <c r="F94" i="4" s="1"/>
  <c r="J19" i="4"/>
  <c r="J14" i="4"/>
  <c r="J132" i="4" s="1"/>
  <c r="E7" i="4"/>
  <c r="E85" i="4" s="1"/>
  <c r="J41" i="3"/>
  <c r="J40" i="3"/>
  <c r="AY97" i="1" s="1"/>
  <c r="J39" i="3"/>
  <c r="AX97" i="1" s="1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T246" i="3" s="1"/>
  <c r="R247" i="3"/>
  <c r="R246" i="3" s="1"/>
  <c r="P247" i="3"/>
  <c r="P246" i="3" s="1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 s="1"/>
  <c r="R200" i="3"/>
  <c r="R199" i="3" s="1"/>
  <c r="P200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J143" i="3"/>
  <c r="F143" i="3"/>
  <c r="F141" i="3"/>
  <c r="E139" i="3"/>
  <c r="BI124" i="3"/>
  <c r="BH124" i="3"/>
  <c r="BG124" i="3"/>
  <c r="BE124" i="3"/>
  <c r="BI123" i="3"/>
  <c r="BH123" i="3"/>
  <c r="BG123" i="3"/>
  <c r="BF123" i="3"/>
  <c r="BE123" i="3"/>
  <c r="BI122" i="3"/>
  <c r="BH122" i="3"/>
  <c r="BG122" i="3"/>
  <c r="BF122" i="3"/>
  <c r="BE122" i="3"/>
  <c r="BI121" i="3"/>
  <c r="BH121" i="3"/>
  <c r="BG121" i="3"/>
  <c r="BF121" i="3"/>
  <c r="BE121" i="3"/>
  <c r="BI120" i="3"/>
  <c r="BH120" i="3"/>
  <c r="BG120" i="3"/>
  <c r="BF120" i="3"/>
  <c r="BE120" i="3"/>
  <c r="BI119" i="3"/>
  <c r="BH119" i="3"/>
  <c r="BG119" i="3"/>
  <c r="BF119" i="3"/>
  <c r="BE119" i="3"/>
  <c r="J93" i="3"/>
  <c r="F93" i="3"/>
  <c r="F91" i="3"/>
  <c r="E89" i="3"/>
  <c r="J26" i="3"/>
  <c r="E26" i="3"/>
  <c r="J144" i="3" s="1"/>
  <c r="J25" i="3"/>
  <c r="J20" i="3"/>
  <c r="E20" i="3"/>
  <c r="F144" i="3" s="1"/>
  <c r="J19" i="3"/>
  <c r="J14" i="3"/>
  <c r="J91" i="3" s="1"/>
  <c r="E7" i="3"/>
  <c r="E135" i="3" s="1"/>
  <c r="J41" i="2"/>
  <c r="J40" i="2"/>
  <c r="AY96" i="1" s="1"/>
  <c r="J39" i="2"/>
  <c r="AX96" i="1" s="1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T171" i="2" s="1"/>
  <c r="R172" i="2"/>
  <c r="R171" i="2" s="1"/>
  <c r="P172" i="2"/>
  <c r="P171" i="2" s="1"/>
  <c r="BI170" i="2"/>
  <c r="BH170" i="2"/>
  <c r="BG170" i="2"/>
  <c r="BE170" i="2"/>
  <c r="T170" i="2"/>
  <c r="T169" i="2" s="1"/>
  <c r="R170" i="2"/>
  <c r="R169" i="2" s="1"/>
  <c r="P170" i="2"/>
  <c r="P169" i="2" s="1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T160" i="2" s="1"/>
  <c r="R161" i="2"/>
  <c r="R160" i="2" s="1"/>
  <c r="P161" i="2"/>
  <c r="P160" i="2" s="1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J136" i="2"/>
  <c r="F136" i="2"/>
  <c r="F134" i="2"/>
  <c r="E132" i="2"/>
  <c r="BI117" i="2"/>
  <c r="BH117" i="2"/>
  <c r="BG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J93" i="2"/>
  <c r="F93" i="2"/>
  <c r="F91" i="2"/>
  <c r="E89" i="2"/>
  <c r="J26" i="2"/>
  <c r="E26" i="2"/>
  <c r="J94" i="2" s="1"/>
  <c r="J25" i="2"/>
  <c r="J20" i="2"/>
  <c r="E20" i="2"/>
  <c r="F94" i="2" s="1"/>
  <c r="J19" i="2"/>
  <c r="J14" i="2"/>
  <c r="J91" i="2" s="1"/>
  <c r="E7" i="2"/>
  <c r="E128" i="2" s="1"/>
  <c r="L90" i="1"/>
  <c r="AM90" i="1"/>
  <c r="AM89" i="1"/>
  <c r="L89" i="1"/>
  <c r="AM87" i="1"/>
  <c r="L87" i="1"/>
  <c r="L85" i="1"/>
  <c r="L84" i="1"/>
  <c r="J163" i="11"/>
  <c r="J162" i="11"/>
  <c r="J160" i="11"/>
  <c r="BK158" i="11"/>
  <c r="J154" i="11"/>
  <c r="BK153" i="11"/>
  <c r="BK152" i="11"/>
  <c r="J150" i="11"/>
  <c r="J148" i="11"/>
  <c r="BK147" i="11"/>
  <c r="BK145" i="11"/>
  <c r="BK140" i="11"/>
  <c r="J138" i="11"/>
  <c r="BK137" i="11"/>
  <c r="BK136" i="11"/>
  <c r="J135" i="11"/>
  <c r="J134" i="11"/>
  <c r="BK132" i="11"/>
  <c r="BK127" i="11"/>
  <c r="BK135" i="10"/>
  <c r="BK132" i="10"/>
  <c r="J314" i="9"/>
  <c r="BK313" i="9"/>
  <c r="BK309" i="9"/>
  <c r="BK308" i="9"/>
  <c r="J306" i="9"/>
  <c r="J305" i="9"/>
  <c r="BK302" i="9"/>
  <c r="J299" i="9"/>
  <c r="BK298" i="9"/>
  <c r="J296" i="9"/>
  <c r="BK295" i="9"/>
  <c r="J294" i="9"/>
  <c r="J293" i="9"/>
  <c r="J292" i="9"/>
  <c r="J290" i="9"/>
  <c r="BK286" i="9"/>
  <c r="J285" i="9"/>
  <c r="J284" i="9"/>
  <c r="BK281" i="9"/>
  <c r="BK275" i="9"/>
  <c r="BK273" i="9"/>
  <c r="BK271" i="9"/>
  <c r="J269" i="9"/>
  <c r="J267" i="9"/>
  <c r="BK262" i="9"/>
  <c r="BK261" i="9"/>
  <c r="J260" i="9"/>
  <c r="BK257" i="9"/>
  <c r="BK255" i="9"/>
  <c r="BK252" i="9"/>
  <c r="J251" i="9"/>
  <c r="J249" i="9"/>
  <c r="BK248" i="9"/>
  <c r="J247" i="9"/>
  <c r="J245" i="9"/>
  <c r="BK244" i="9"/>
  <c r="J242" i="9"/>
  <c r="J241" i="9"/>
  <c r="J239" i="9"/>
  <c r="J234" i="9"/>
  <c r="J233" i="9"/>
  <c r="BK232" i="9"/>
  <c r="J228" i="9"/>
  <c r="J227" i="9"/>
  <c r="J226" i="9"/>
  <c r="BK225" i="9"/>
  <c r="J221" i="9"/>
  <c r="J218" i="9"/>
  <c r="BK215" i="9"/>
  <c r="J212" i="9"/>
  <c r="BK207" i="9"/>
  <c r="BK205" i="9"/>
  <c r="J204" i="9"/>
  <c r="J203" i="9"/>
  <c r="J202" i="9"/>
  <c r="BK201" i="9"/>
  <c r="J198" i="9"/>
  <c r="J196" i="9"/>
  <c r="J195" i="9"/>
  <c r="J193" i="9"/>
  <c r="BK191" i="9"/>
  <c r="J189" i="9"/>
  <c r="BK188" i="9"/>
  <c r="J186" i="9"/>
  <c r="BK185" i="9"/>
  <c r="BK184" i="9"/>
  <c r="J182" i="9"/>
  <c r="J180" i="9"/>
  <c r="J177" i="9"/>
  <c r="J176" i="9"/>
  <c r="BK175" i="9"/>
  <c r="J174" i="9"/>
  <c r="BK173" i="9"/>
  <c r="J172" i="9"/>
  <c r="BK170" i="9"/>
  <c r="J164" i="9"/>
  <c r="BK161" i="9"/>
  <c r="J159" i="9"/>
  <c r="J156" i="9"/>
  <c r="BK154" i="9"/>
  <c r="BK188" i="8"/>
  <c r="BK184" i="8"/>
  <c r="BK176" i="8"/>
  <c r="BK173" i="8"/>
  <c r="BK172" i="8"/>
  <c r="BK171" i="8"/>
  <c r="J169" i="8"/>
  <c r="BK167" i="8"/>
  <c r="J161" i="8"/>
  <c r="BK159" i="8"/>
  <c r="BK156" i="8"/>
  <c r="BK154" i="8"/>
  <c r="BK151" i="8"/>
  <c r="J148" i="8"/>
  <c r="BK147" i="8"/>
  <c r="J285" i="7"/>
  <c r="J283" i="7"/>
  <c r="J282" i="7"/>
  <c r="BK281" i="7"/>
  <c r="J280" i="7"/>
  <c r="BK278" i="7"/>
  <c r="J277" i="7"/>
  <c r="BK276" i="7"/>
  <c r="J273" i="7"/>
  <c r="BK268" i="7"/>
  <c r="BK266" i="7"/>
  <c r="J265" i="7"/>
  <c r="J264" i="7"/>
  <c r="BK263" i="7"/>
  <c r="BK260" i="7"/>
  <c r="J258" i="7"/>
  <c r="BK257" i="7"/>
  <c r="J255" i="7"/>
  <c r="BK254" i="7"/>
  <c r="J253" i="7"/>
  <c r="J252" i="7"/>
  <c r="J250" i="7"/>
  <c r="BK248" i="7"/>
  <c r="J247" i="7"/>
  <c r="J242" i="7"/>
  <c r="J241" i="7"/>
  <c r="BK239" i="7"/>
  <c r="BK238" i="7"/>
  <c r="BK237" i="7"/>
  <c r="BK236" i="7"/>
  <c r="J230" i="7"/>
  <c r="J229" i="7"/>
  <c r="BK228" i="7"/>
  <c r="J227" i="7"/>
  <c r="J226" i="7"/>
  <c r="BK223" i="7"/>
  <c r="BK222" i="7"/>
  <c r="J221" i="7"/>
  <c r="BK216" i="7"/>
  <c r="BK215" i="7"/>
  <c r="BK207" i="7"/>
  <c r="BK205" i="7"/>
  <c r="J204" i="7"/>
  <c r="BK202" i="7"/>
  <c r="J200" i="7"/>
  <c r="BK198" i="7"/>
  <c r="J197" i="7"/>
  <c r="BK194" i="7"/>
  <c r="J188" i="7"/>
  <c r="J186" i="7"/>
  <c r="J185" i="7"/>
  <c r="BK181" i="7"/>
  <c r="J179" i="7"/>
  <c r="J178" i="7"/>
  <c r="J176" i="7"/>
  <c r="BK174" i="7"/>
  <c r="J173" i="7"/>
  <c r="J169" i="7"/>
  <c r="J164" i="7"/>
  <c r="BK162" i="7"/>
  <c r="J156" i="7"/>
  <c r="J154" i="7"/>
  <c r="BK187" i="6"/>
  <c r="J186" i="6"/>
  <c r="J185" i="6"/>
  <c r="J181" i="6"/>
  <c r="BK180" i="6"/>
  <c r="BK179" i="6"/>
  <c r="J173" i="6"/>
  <c r="BK171" i="6"/>
  <c r="BK167" i="6"/>
  <c r="J165" i="6"/>
  <c r="J163" i="6"/>
  <c r="BK160" i="6"/>
  <c r="BK159" i="6"/>
  <c r="J157" i="6"/>
  <c r="J154" i="6"/>
  <c r="BK153" i="6"/>
  <c r="BK151" i="6"/>
  <c r="J150" i="6"/>
  <c r="J144" i="6"/>
  <c r="J233" i="5"/>
  <c r="J229" i="5"/>
  <c r="BK227" i="5"/>
  <c r="BK222" i="5"/>
  <c r="J221" i="5"/>
  <c r="J217" i="5"/>
  <c r="BK209" i="5"/>
  <c r="BK199" i="5"/>
  <c r="J198" i="5"/>
  <c r="J197" i="5"/>
  <c r="J194" i="5"/>
  <c r="J192" i="5"/>
  <c r="J191" i="5"/>
  <c r="J188" i="5"/>
  <c r="J185" i="5"/>
  <c r="J183" i="5"/>
  <c r="J182" i="5"/>
  <c r="BK180" i="5"/>
  <c r="BK179" i="5"/>
  <c r="BK177" i="5"/>
  <c r="J175" i="5"/>
  <c r="J174" i="5"/>
  <c r="BK172" i="5"/>
  <c r="J168" i="5"/>
  <c r="J167" i="5"/>
  <c r="BK165" i="5"/>
  <c r="BK160" i="5"/>
  <c r="BK150" i="5"/>
  <c r="BK159" i="4"/>
  <c r="BK155" i="4"/>
  <c r="J152" i="4"/>
  <c r="BK149" i="4"/>
  <c r="J148" i="4"/>
  <c r="BK145" i="4"/>
  <c r="BK275" i="3"/>
  <c r="BK273" i="3"/>
  <c r="BK267" i="3"/>
  <c r="J266" i="3"/>
  <c r="J264" i="3"/>
  <c r="BK261" i="3"/>
  <c r="BK260" i="3"/>
  <c r="BK258" i="3"/>
  <c r="J256" i="3"/>
  <c r="BK255" i="3"/>
  <c r="J251" i="3"/>
  <c r="BK250" i="3"/>
  <c r="J249" i="3"/>
  <c r="J247" i="3"/>
  <c r="J245" i="3"/>
  <c r="BK243" i="3"/>
  <c r="BK237" i="3"/>
  <c r="J234" i="3"/>
  <c r="BK231" i="3"/>
  <c r="BK230" i="3"/>
  <c r="BK228" i="3"/>
  <c r="J225" i="3"/>
  <c r="J224" i="3"/>
  <c r="BK223" i="3"/>
  <c r="J222" i="3"/>
  <c r="BK221" i="3"/>
  <c r="BK219" i="3"/>
  <c r="BK218" i="3"/>
  <c r="J213" i="3"/>
  <c r="J210" i="3"/>
  <c r="BK207" i="3"/>
  <c r="BK205" i="3"/>
  <c r="J197" i="3"/>
  <c r="BK196" i="3"/>
  <c r="J194" i="3"/>
  <c r="BK190" i="3"/>
  <c r="BK188" i="3"/>
  <c r="J187" i="3"/>
  <c r="BK185" i="3"/>
  <c r="J184" i="3"/>
  <c r="J182" i="3"/>
  <c r="BK179" i="3"/>
  <c r="J178" i="3"/>
  <c r="J174" i="3"/>
  <c r="BK172" i="3"/>
  <c r="J171" i="3"/>
  <c r="J170" i="3"/>
  <c r="J169" i="3"/>
  <c r="J168" i="3"/>
  <c r="BK166" i="3"/>
  <c r="BK164" i="3"/>
  <c r="J159" i="3"/>
  <c r="BK156" i="3"/>
  <c r="BK155" i="3"/>
  <c r="J154" i="3"/>
  <c r="BK150" i="3"/>
  <c r="BK177" i="2"/>
  <c r="BK175" i="2"/>
  <c r="BK172" i="2"/>
  <c r="BK170" i="2"/>
  <c r="BK165" i="2"/>
  <c r="BK164" i="2"/>
  <c r="BK158" i="2"/>
  <c r="BK157" i="2"/>
  <c r="J156" i="2"/>
  <c r="J155" i="2"/>
  <c r="J154" i="2"/>
  <c r="BK153" i="2"/>
  <c r="BK151" i="2"/>
  <c r="BK150" i="2"/>
  <c r="BK149" i="2"/>
  <c r="J148" i="2"/>
  <c r="BK147" i="2"/>
  <c r="AS95" i="1"/>
  <c r="BK160" i="11"/>
  <c r="J159" i="11"/>
  <c r="J157" i="11"/>
  <c r="J151" i="11"/>
  <c r="BK148" i="11"/>
  <c r="BK144" i="11"/>
  <c r="J143" i="11"/>
  <c r="J142" i="11"/>
  <c r="BK141" i="11"/>
  <c r="BK139" i="11"/>
  <c r="J136" i="11"/>
  <c r="BK134" i="11"/>
  <c r="BK131" i="11"/>
  <c r="J130" i="11"/>
  <c r="J129" i="11"/>
  <c r="BK128" i="11"/>
  <c r="J136" i="10"/>
  <c r="J135" i="10"/>
  <c r="BK134" i="10"/>
  <c r="J133" i="10"/>
  <c r="J131" i="10"/>
  <c r="J313" i="9"/>
  <c r="BK303" i="9"/>
  <c r="BK301" i="9"/>
  <c r="J300" i="9"/>
  <c r="BK294" i="9"/>
  <c r="BK293" i="9"/>
  <c r="BK292" i="9"/>
  <c r="J291" i="9"/>
  <c r="J288" i="9"/>
  <c r="J286" i="9"/>
  <c r="BK285" i="9"/>
  <c r="BK283" i="9"/>
  <c r="J282" i="9"/>
  <c r="BK280" i="9"/>
  <c r="J279" i="9"/>
  <c r="BK278" i="9"/>
  <c r="BK277" i="9"/>
  <c r="BK276" i="9"/>
  <c r="J273" i="9"/>
  <c r="J270" i="9"/>
  <c r="BK268" i="9"/>
  <c r="J266" i="9"/>
  <c r="BK263" i="9"/>
  <c r="BK258" i="9"/>
  <c r="J256" i="9"/>
  <c r="BK254" i="9"/>
  <c r="BK250" i="9"/>
  <c r="BK249" i="9"/>
  <c r="J248" i="9"/>
  <c r="J246" i="9"/>
  <c r="BK243" i="9"/>
  <c r="BK240" i="9"/>
  <c r="BK238" i="9"/>
  <c r="J237" i="9"/>
  <c r="BK231" i="9"/>
  <c r="BK227" i="9"/>
  <c r="BK222" i="9"/>
  <c r="BK218" i="9"/>
  <c r="J217" i="9"/>
  <c r="J215" i="9"/>
  <c r="BK210" i="9"/>
  <c r="J209" i="9"/>
  <c r="BK208" i="9"/>
  <c r="BK206" i="9"/>
  <c r="BK200" i="9"/>
  <c r="BK197" i="9"/>
  <c r="BK196" i="9"/>
  <c r="BK192" i="9"/>
  <c r="BK186" i="9"/>
  <c r="BK181" i="9"/>
  <c r="BK174" i="9"/>
  <c r="BK172" i="9"/>
  <c r="BK169" i="9"/>
  <c r="BK168" i="9"/>
  <c r="BK160" i="9"/>
  <c r="J157" i="9"/>
  <c r="BK155" i="9"/>
  <c r="J154" i="9"/>
  <c r="J189" i="8"/>
  <c r="J188" i="8"/>
  <c r="J187" i="8"/>
  <c r="J182" i="8"/>
  <c r="J180" i="8"/>
  <c r="BK179" i="8"/>
  <c r="BK178" i="8"/>
  <c r="J174" i="8"/>
  <c r="J172" i="8"/>
  <c r="BK166" i="8"/>
  <c r="BK163" i="8"/>
  <c r="BK162" i="8"/>
  <c r="J160" i="8"/>
  <c r="J159" i="8"/>
  <c r="BK157" i="8"/>
  <c r="J155" i="8"/>
  <c r="J153" i="8"/>
  <c r="BK150" i="8"/>
  <c r="J149" i="8"/>
  <c r="BK145" i="8"/>
  <c r="J286" i="7"/>
  <c r="BK283" i="7"/>
  <c r="BK280" i="7"/>
  <c r="J274" i="7"/>
  <c r="BK273" i="7"/>
  <c r="J270" i="7"/>
  <c r="J268" i="7"/>
  <c r="J266" i="7"/>
  <c r="BK265" i="7"/>
  <c r="BK264" i="7"/>
  <c r="J257" i="7"/>
  <c r="BK256" i="7"/>
  <c r="BK253" i="7"/>
  <c r="BK247" i="7"/>
  <c r="BK244" i="7"/>
  <c r="J243" i="7"/>
  <c r="BK241" i="7"/>
  <c r="BK240" i="7"/>
  <c r="J236" i="7"/>
  <c r="BK235" i="7"/>
  <c r="BK230" i="7"/>
  <c r="J228" i="7"/>
  <c r="J225" i="7"/>
  <c r="BK221" i="7"/>
  <c r="J217" i="7"/>
  <c r="J215" i="7"/>
  <c r="BK214" i="7"/>
  <c r="J208" i="7"/>
  <c r="BK206" i="7"/>
  <c r="J205" i="7"/>
  <c r="BK204" i="7"/>
  <c r="J203" i="7"/>
  <c r="J202" i="7"/>
  <c r="J201" i="7"/>
  <c r="BK200" i="7"/>
  <c r="BK199" i="7"/>
  <c r="J196" i="7"/>
  <c r="J195" i="7"/>
  <c r="BK192" i="7"/>
  <c r="J191" i="7"/>
  <c r="BK189" i="7"/>
  <c r="BK186" i="7"/>
  <c r="BK185" i="7"/>
  <c r="J184" i="7"/>
  <c r="J183" i="7"/>
  <c r="J180" i="7"/>
  <c r="BK173" i="7"/>
  <c r="BK168" i="7"/>
  <c r="J166" i="7"/>
  <c r="BK161" i="7"/>
  <c r="J159" i="7"/>
  <c r="BK158" i="7"/>
  <c r="BK156" i="7"/>
  <c r="BK154" i="7"/>
  <c r="J153" i="7"/>
  <c r="J152" i="7"/>
  <c r="J180" i="6"/>
  <c r="BK175" i="6"/>
  <c r="J174" i="6"/>
  <c r="BK173" i="6"/>
  <c r="J172" i="6"/>
  <c r="J171" i="6"/>
  <c r="J170" i="6"/>
  <c r="BK169" i="6"/>
  <c r="BK168" i="6"/>
  <c r="BK163" i="6"/>
  <c r="J156" i="6"/>
  <c r="BK154" i="6"/>
  <c r="J152" i="6"/>
  <c r="J148" i="6"/>
  <c r="BK147" i="6"/>
  <c r="J145" i="6"/>
  <c r="BK144" i="6"/>
  <c r="J238" i="5"/>
  <c r="BK237" i="5"/>
  <c r="J232" i="5"/>
  <c r="BK230" i="5"/>
  <c r="BK228" i="5"/>
  <c r="J227" i="5"/>
  <c r="BK226" i="5"/>
  <c r="J223" i="5"/>
  <c r="BK221" i="5"/>
  <c r="BK220" i="5"/>
  <c r="BK218" i="5"/>
  <c r="BK215" i="5"/>
  <c r="BK214" i="5"/>
  <c r="BK213" i="5"/>
  <c r="BK212" i="5"/>
  <c r="J210" i="5"/>
  <c r="J209" i="5"/>
  <c r="J208" i="5"/>
  <c r="BK207" i="5"/>
  <c r="BK203" i="5"/>
  <c r="BK200" i="5"/>
  <c r="BK198" i="5"/>
  <c r="BK197" i="5"/>
  <c r="BK195" i="5"/>
  <c r="BK194" i="5"/>
  <c r="J190" i="5"/>
  <c r="BK189" i="5"/>
  <c r="J187" i="5"/>
  <c r="BK185" i="5"/>
  <c r="BK183" i="5"/>
  <c r="J178" i="5"/>
  <c r="BK175" i="5"/>
  <c r="J173" i="5"/>
  <c r="J172" i="5"/>
  <c r="BK168" i="5"/>
  <c r="BK167" i="5"/>
  <c r="J165" i="5"/>
  <c r="BK163" i="5"/>
  <c r="J157" i="5"/>
  <c r="J156" i="5"/>
  <c r="BK155" i="5"/>
  <c r="J168" i="4"/>
  <c r="J167" i="4"/>
  <c r="J163" i="4"/>
  <c r="BK162" i="4"/>
  <c r="BK161" i="4"/>
  <c r="J159" i="4"/>
  <c r="J156" i="4"/>
  <c r="BK154" i="4"/>
  <c r="BK153" i="4"/>
  <c r="J151" i="4"/>
  <c r="J150" i="4"/>
  <c r="BK146" i="4"/>
  <c r="BK144" i="4"/>
  <c r="BK141" i="4"/>
  <c r="J270" i="3"/>
  <c r="J269" i="3"/>
  <c r="J267" i="3"/>
  <c r="BK266" i="3"/>
  <c r="BK265" i="3"/>
  <c r="BK259" i="3"/>
  <c r="J258" i="3"/>
  <c r="J253" i="3"/>
  <c r="J250" i="3"/>
  <c r="BK249" i="3"/>
  <c r="BK245" i="3"/>
  <c r="J244" i="3"/>
  <c r="BK242" i="3"/>
  <c r="J241" i="3"/>
  <c r="BK239" i="3"/>
  <c r="BK238" i="3"/>
  <c r="BK234" i="3"/>
  <c r="J232" i="3"/>
  <c r="BK229" i="3"/>
  <c r="BK224" i="3"/>
  <c r="J220" i="3"/>
  <c r="J217" i="3"/>
  <c r="BK213" i="3"/>
  <c r="BK211" i="3"/>
  <c r="J209" i="3"/>
  <c r="J206" i="3"/>
  <c r="J205" i="3"/>
  <c r="J204" i="3"/>
  <c r="J200" i="3"/>
  <c r="J195" i="3"/>
  <c r="J193" i="3"/>
  <c r="BK191" i="3"/>
  <c r="J189" i="3"/>
  <c r="J186" i="3"/>
  <c r="BK183" i="3"/>
  <c r="BK180" i="3"/>
  <c r="J179" i="3"/>
  <c r="BK178" i="3"/>
  <c r="J177" i="3"/>
  <c r="J175" i="3"/>
  <c r="BK174" i="3"/>
  <c r="J173" i="3"/>
  <c r="J172" i="3"/>
  <c r="BK171" i="3"/>
  <c r="BK167" i="3"/>
  <c r="J166" i="3"/>
  <c r="J165" i="3"/>
  <c r="J163" i="3"/>
  <c r="BK159" i="3"/>
  <c r="J155" i="3"/>
  <c r="J153" i="3"/>
  <c r="BK152" i="3"/>
  <c r="J176" i="2"/>
  <c r="J168" i="2"/>
  <c r="BK167" i="2"/>
  <c r="J163" i="2"/>
  <c r="BK161" i="2"/>
  <c r="BK156" i="2"/>
  <c r="BK154" i="2"/>
  <c r="J150" i="2"/>
  <c r="J147" i="2"/>
  <c r="J146" i="2"/>
  <c r="J144" i="2"/>
  <c r="AS104" i="1"/>
  <c r="J161" i="11"/>
  <c r="BK159" i="11"/>
  <c r="BK157" i="11"/>
  <c r="J156" i="11"/>
  <c r="J155" i="11"/>
  <c r="BK154" i="11"/>
  <c r="J153" i="11"/>
  <c r="J152" i="11"/>
  <c r="BK151" i="11"/>
  <c r="BK149" i="11"/>
  <c r="BK146" i="11"/>
  <c r="J145" i="11"/>
  <c r="J144" i="11"/>
  <c r="BK142" i="11"/>
  <c r="BK135" i="11"/>
  <c r="J133" i="11"/>
  <c r="J132" i="11"/>
  <c r="J131" i="11"/>
  <c r="J127" i="11"/>
  <c r="J134" i="10"/>
  <c r="BK133" i="10"/>
  <c r="J132" i="10"/>
  <c r="BK314" i="9"/>
  <c r="BK312" i="9"/>
  <c r="J309" i="9"/>
  <c r="J308" i="9"/>
  <c r="BK305" i="9"/>
  <c r="J303" i="9"/>
  <c r="J301" i="9"/>
  <c r="BK300" i="9"/>
  <c r="BK299" i="9"/>
  <c r="J298" i="9"/>
  <c r="BK296" i="9"/>
  <c r="J295" i="9"/>
  <c r="BK291" i="9"/>
  <c r="BK288" i="9"/>
  <c r="BK282" i="9"/>
  <c r="BK279" i="9"/>
  <c r="J277" i="9"/>
  <c r="J276" i="9"/>
  <c r="J275" i="9"/>
  <c r="BK274" i="9"/>
  <c r="BK272" i="9"/>
  <c r="BK269" i="9"/>
  <c r="BK267" i="9"/>
  <c r="BK266" i="9"/>
  <c r="J264" i="9"/>
  <c r="J263" i="9"/>
  <c r="J262" i="9"/>
  <c r="J261" i="9"/>
  <c r="BK256" i="9"/>
  <c r="J255" i="9"/>
  <c r="J254" i="9"/>
  <c r="J253" i="9"/>
  <c r="J250" i="9"/>
  <c r="BK247" i="9"/>
  <c r="J244" i="9"/>
  <c r="BK241" i="9"/>
  <c r="J240" i="9"/>
  <c r="BK239" i="9"/>
  <c r="J238" i="9"/>
  <c r="BK237" i="9"/>
  <c r="BK236" i="9"/>
  <c r="BK233" i="9"/>
  <c r="J231" i="9"/>
  <c r="J230" i="9"/>
  <c r="BK229" i="9"/>
  <c r="J225" i="9"/>
  <c r="J224" i="9"/>
  <c r="BK223" i="9"/>
  <c r="BK221" i="9"/>
  <c r="J219" i="9"/>
  <c r="BK216" i="9"/>
  <c r="J208" i="9"/>
  <c r="J207" i="9"/>
  <c r="J206" i="9"/>
  <c r="BK203" i="9"/>
  <c r="J201" i="9"/>
  <c r="BK199" i="9"/>
  <c r="J197" i="9"/>
  <c r="BK190" i="9"/>
  <c r="J188" i="9"/>
  <c r="BK187" i="9"/>
  <c r="J184" i="9"/>
  <c r="J183" i="9"/>
  <c r="BK182" i="9"/>
  <c r="J181" i="9"/>
  <c r="BK179" i="9"/>
  <c r="BK178" i="9"/>
  <c r="BK177" i="9"/>
  <c r="BK166" i="9"/>
  <c r="J163" i="9"/>
  <c r="J161" i="9"/>
  <c r="BK159" i="9"/>
  <c r="J158" i="9"/>
  <c r="BK157" i="9"/>
  <c r="J155" i="9"/>
  <c r="BK187" i="8"/>
  <c r="J184" i="8"/>
  <c r="BK180" i="8"/>
  <c r="BK177" i="8"/>
  <c r="BK175" i="8"/>
  <c r="BK174" i="8"/>
  <c r="J171" i="8"/>
  <c r="J167" i="8"/>
  <c r="J166" i="8"/>
  <c r="J163" i="8"/>
  <c r="BK161" i="8"/>
  <c r="BK160" i="8"/>
  <c r="J158" i="8"/>
  <c r="J157" i="8"/>
  <c r="BK155" i="8"/>
  <c r="BK153" i="8"/>
  <c r="J152" i="8"/>
  <c r="J145" i="8"/>
  <c r="BK144" i="8"/>
  <c r="BK286" i="7"/>
  <c r="BK282" i="7"/>
  <c r="J281" i="7"/>
  <c r="J279" i="7"/>
  <c r="J278" i="7"/>
  <c r="J276" i="7"/>
  <c r="J272" i="7"/>
  <c r="J271" i="7"/>
  <c r="BK270" i="7"/>
  <c r="J263" i="7"/>
  <c r="J262" i="7"/>
  <c r="BK261" i="7"/>
  <c r="BK259" i="7"/>
  <c r="J256" i="7"/>
  <c r="J246" i="7"/>
  <c r="BK245" i="7"/>
  <c r="J244" i="7"/>
  <c r="BK242" i="7"/>
  <c r="J238" i="7"/>
  <c r="J234" i="7"/>
  <c r="J233" i="7"/>
  <c r="J232" i="7"/>
  <c r="BK229" i="7"/>
  <c r="BK227" i="7"/>
  <c r="BK226" i="7"/>
  <c r="BK224" i="7"/>
  <c r="BK220" i="7"/>
  <c r="J218" i="7"/>
  <c r="BK217" i="7"/>
  <c r="J214" i="7"/>
  <c r="BK211" i="7"/>
  <c r="J209" i="7"/>
  <c r="J207" i="7"/>
  <c r="J206" i="7"/>
  <c r="BK201" i="7"/>
  <c r="BK197" i="7"/>
  <c r="BK196" i="7"/>
  <c r="BK195" i="7"/>
  <c r="BK190" i="7"/>
  <c r="BK187" i="7"/>
  <c r="BK184" i="7"/>
  <c r="BK183" i="7"/>
  <c r="J182" i="7"/>
  <c r="J181" i="7"/>
  <c r="BK179" i="7"/>
  <c r="BK178" i="7"/>
  <c r="J177" i="7"/>
  <c r="BK176" i="7"/>
  <c r="J175" i="7"/>
  <c r="J171" i="7"/>
  <c r="BK169" i="7"/>
  <c r="BK166" i="7"/>
  <c r="BK164" i="7"/>
  <c r="J162" i="7"/>
  <c r="J161" i="7"/>
  <c r="BK159" i="7"/>
  <c r="J158" i="7"/>
  <c r="BK157" i="7"/>
  <c r="J155" i="7"/>
  <c r="BK153" i="7"/>
  <c r="J187" i="6"/>
  <c r="BK185" i="6"/>
  <c r="J182" i="6"/>
  <c r="J177" i="6"/>
  <c r="BK172" i="6"/>
  <c r="J159" i="6"/>
  <c r="J158" i="6"/>
  <c r="BK155" i="6"/>
  <c r="J151" i="6"/>
  <c r="J149" i="6"/>
  <c r="BK148" i="6"/>
  <c r="J147" i="6"/>
  <c r="BK145" i="6"/>
  <c r="J237" i="5"/>
  <c r="J236" i="5"/>
  <c r="BK233" i="5"/>
  <c r="J226" i="5"/>
  <c r="BK224" i="5"/>
  <c r="J220" i="5"/>
  <c r="J218" i="5"/>
  <c r="J215" i="5"/>
  <c r="J213" i="5"/>
  <c r="BK210" i="5"/>
  <c r="J207" i="5"/>
  <c r="BK206" i="5"/>
  <c r="J201" i="5"/>
  <c r="J200" i="5"/>
  <c r="BK196" i="5"/>
  <c r="BK193" i="5"/>
  <c r="BK187" i="5"/>
  <c r="J186" i="5"/>
  <c r="J181" i="5"/>
  <c r="J180" i="5"/>
  <c r="BK178" i="5"/>
  <c r="BK176" i="5"/>
  <c r="BK174" i="5"/>
  <c r="BK171" i="5"/>
  <c r="J171" i="5"/>
  <c r="BK170" i="5"/>
  <c r="J170" i="5"/>
  <c r="BK169" i="5"/>
  <c r="J169" i="5"/>
  <c r="BK164" i="5"/>
  <c r="J159" i="5"/>
  <c r="BK154" i="5"/>
  <c r="J153" i="5"/>
  <c r="J152" i="5"/>
  <c r="BK151" i="5"/>
  <c r="J150" i="5"/>
  <c r="BK167" i="4"/>
  <c r="J165" i="4"/>
  <c r="J161" i="4"/>
  <c r="J155" i="4"/>
  <c r="BK152" i="4"/>
  <c r="BK150" i="4"/>
  <c r="BK147" i="4"/>
  <c r="BK142" i="4"/>
  <c r="J274" i="3"/>
  <c r="J273" i="3"/>
  <c r="BK270" i="3"/>
  <c r="BK269" i="3"/>
  <c r="J265" i="3"/>
  <c r="BK264" i="3"/>
  <c r="BK263" i="3"/>
  <c r="J262" i="3"/>
  <c r="J261" i="3"/>
  <c r="J259" i="3"/>
  <c r="BK256" i="3"/>
  <c r="J255" i="3"/>
  <c r="J254" i="3"/>
  <c r="BK253" i="3"/>
  <c r="BK252" i="3"/>
  <c r="BK251" i="3"/>
  <c r="BK247" i="3"/>
  <c r="J243" i="3"/>
  <c r="J242" i="3"/>
  <c r="J240" i="3"/>
  <c r="J239" i="3"/>
  <c r="J238" i="3"/>
  <c r="J237" i="3"/>
  <c r="BK236" i="3"/>
  <c r="J235" i="3"/>
  <c r="BK233" i="3"/>
  <c r="J231" i="3"/>
  <c r="J230" i="3"/>
  <c r="J229" i="3"/>
  <c r="BK227" i="3"/>
  <c r="BK225" i="3"/>
  <c r="J223" i="3"/>
  <c r="BK222" i="3"/>
  <c r="J221" i="3"/>
  <c r="BK220" i="3"/>
  <c r="J218" i="3"/>
  <c r="BK217" i="3"/>
  <c r="J216" i="3"/>
  <c r="J214" i="3"/>
  <c r="J212" i="3"/>
  <c r="BK209" i="3"/>
  <c r="BK206" i="3"/>
  <c r="BK204" i="3"/>
  <c r="BK203" i="3"/>
  <c r="BK200" i="3"/>
  <c r="BK198" i="3"/>
  <c r="J196" i="3"/>
  <c r="BK195" i="3"/>
  <c r="BK193" i="3"/>
  <c r="J192" i="3"/>
  <c r="J191" i="3"/>
  <c r="J190" i="3"/>
  <c r="BK187" i="3"/>
  <c r="J185" i="3"/>
  <c r="J183" i="3"/>
  <c r="BK182" i="3"/>
  <c r="J176" i="3"/>
  <c r="BK170" i="3"/>
  <c r="BK169" i="3"/>
  <c r="BK165" i="3"/>
  <c r="J164" i="3"/>
  <c r="BK163" i="3"/>
  <c r="J162" i="3"/>
  <c r="BK160" i="3"/>
  <c r="BK157" i="3"/>
  <c r="BK154" i="3"/>
  <c r="BK153" i="3"/>
  <c r="BK151" i="3"/>
  <c r="J175" i="2"/>
  <c r="J172" i="2"/>
  <c r="J170" i="2"/>
  <c r="J167" i="2"/>
  <c r="J166" i="2"/>
  <c r="J165" i="2"/>
  <c r="J164" i="2"/>
  <c r="J161" i="2"/>
  <c r="J152" i="2"/>
  <c r="BK146" i="2"/>
  <c r="J143" i="2"/>
  <c r="BK163" i="11"/>
  <c r="BK162" i="11"/>
  <c r="BK161" i="11"/>
  <c r="J158" i="11"/>
  <c r="BK156" i="11"/>
  <c r="BK155" i="11"/>
  <c r="BK150" i="11"/>
  <c r="J149" i="11"/>
  <c r="J147" i="11"/>
  <c r="J146" i="11"/>
  <c r="BK143" i="11"/>
  <c r="J141" i="11"/>
  <c r="J140" i="11"/>
  <c r="J139" i="11"/>
  <c r="BK138" i="11"/>
  <c r="J137" i="11"/>
  <c r="BK133" i="11"/>
  <c r="BK130" i="11"/>
  <c r="BK129" i="11"/>
  <c r="J128" i="11"/>
  <c r="BK136" i="10"/>
  <c r="BK131" i="10"/>
  <c r="J312" i="9"/>
  <c r="BK306" i="9"/>
  <c r="J302" i="9"/>
  <c r="BK290" i="9"/>
  <c r="BK284" i="9"/>
  <c r="J283" i="9"/>
  <c r="J281" i="9"/>
  <c r="J280" i="9"/>
  <c r="J278" i="9"/>
  <c r="J274" i="9"/>
  <c r="J272" i="9"/>
  <c r="J271" i="9"/>
  <c r="BK270" i="9"/>
  <c r="J268" i="9"/>
  <c r="BK264" i="9"/>
  <c r="BK260" i="9"/>
  <c r="J258" i="9"/>
  <c r="J257" i="9"/>
  <c r="BK253" i="9"/>
  <c r="J252" i="9"/>
  <c r="BK251" i="9"/>
  <c r="BK246" i="9"/>
  <c r="BK245" i="9"/>
  <c r="J243" i="9"/>
  <c r="BK242" i="9"/>
  <c r="J236" i="9"/>
  <c r="BK234" i="9"/>
  <c r="J232" i="9"/>
  <c r="BK230" i="9"/>
  <c r="J229" i="9"/>
  <c r="BK228" i="9"/>
  <c r="BK226" i="9"/>
  <c r="BK224" i="9"/>
  <c r="J223" i="9"/>
  <c r="J222" i="9"/>
  <c r="BK219" i="9"/>
  <c r="BK217" i="9"/>
  <c r="J216" i="9"/>
  <c r="BK212" i="9"/>
  <c r="J210" i="9"/>
  <c r="BK209" i="9"/>
  <c r="J205" i="9"/>
  <c r="BK204" i="9"/>
  <c r="BK202" i="9"/>
  <c r="J200" i="9"/>
  <c r="J199" i="9"/>
  <c r="BK198" i="9"/>
  <c r="BK195" i="9"/>
  <c r="BK193" i="9"/>
  <c r="J192" i="9"/>
  <c r="J191" i="9"/>
  <c r="J190" i="9"/>
  <c r="BK189" i="9"/>
  <c r="J187" i="9"/>
  <c r="J185" i="9"/>
  <c r="BK183" i="9"/>
  <c r="BK180" i="9"/>
  <c r="J179" i="9"/>
  <c r="J178" i="9"/>
  <c r="BK176" i="9"/>
  <c r="J175" i="9"/>
  <c r="J173" i="9"/>
  <c r="J170" i="9"/>
  <c r="J169" i="9"/>
  <c r="J168" i="9"/>
  <c r="J166" i="9"/>
  <c r="BK164" i="9"/>
  <c r="BK163" i="9"/>
  <c r="J160" i="9"/>
  <c r="BK158" i="9"/>
  <c r="BK156" i="9"/>
  <c r="BK189" i="8"/>
  <c r="BK182" i="8"/>
  <c r="J179" i="8"/>
  <c r="J178" i="8"/>
  <c r="J177" i="8"/>
  <c r="J176" i="8"/>
  <c r="J175" i="8"/>
  <c r="J173" i="8"/>
  <c r="BK169" i="8"/>
  <c r="J162" i="8"/>
  <c r="BK158" i="8"/>
  <c r="J156" i="8"/>
  <c r="J154" i="8"/>
  <c r="BK152" i="8"/>
  <c r="J151" i="8"/>
  <c r="J150" i="8"/>
  <c r="BK149" i="8"/>
  <c r="BK148" i="8"/>
  <c r="J147" i="8"/>
  <c r="J144" i="8"/>
  <c r="BK285" i="7"/>
  <c r="BK279" i="7"/>
  <c r="BK277" i="7"/>
  <c r="BK274" i="7"/>
  <c r="BK272" i="7"/>
  <c r="BK271" i="7"/>
  <c r="BK262" i="7"/>
  <c r="J261" i="7"/>
  <c r="J260" i="7"/>
  <c r="J259" i="7"/>
  <c r="BK258" i="7"/>
  <c r="BK255" i="7"/>
  <c r="J254" i="7"/>
  <c r="BK252" i="7"/>
  <c r="BK250" i="7"/>
  <c r="J248" i="7"/>
  <c r="BK246" i="7"/>
  <c r="J245" i="7"/>
  <c r="BK243" i="7"/>
  <c r="J240" i="7"/>
  <c r="J239" i="7"/>
  <c r="J237" i="7"/>
  <c r="J235" i="7"/>
  <c r="BK234" i="7"/>
  <c r="BK233" i="7"/>
  <c r="BK232" i="7"/>
  <c r="BK225" i="7"/>
  <c r="J224" i="7"/>
  <c r="J223" i="7"/>
  <c r="J222" i="7"/>
  <c r="J220" i="7"/>
  <c r="BK218" i="7"/>
  <c r="J216" i="7"/>
  <c r="J211" i="7"/>
  <c r="BK209" i="7"/>
  <c r="BK208" i="7"/>
  <c r="BK203" i="7"/>
  <c r="J199" i="7"/>
  <c r="J198" i="7"/>
  <c r="J194" i="7"/>
  <c r="J192" i="7"/>
  <c r="BK191" i="7"/>
  <c r="J190" i="7"/>
  <c r="J189" i="7"/>
  <c r="BK188" i="7"/>
  <c r="J187" i="7"/>
  <c r="BK182" i="7"/>
  <c r="BK180" i="7"/>
  <c r="BK177" i="7"/>
  <c r="BK175" i="7"/>
  <c r="J174" i="7"/>
  <c r="BK171" i="7"/>
  <c r="J168" i="7"/>
  <c r="BK167" i="7"/>
  <c r="J167" i="7"/>
  <c r="J157" i="7"/>
  <c r="BK155" i="7"/>
  <c r="BK152" i="7"/>
  <c r="BK186" i="6"/>
  <c r="BK182" i="6"/>
  <c r="BK181" i="6"/>
  <c r="J179" i="6"/>
  <c r="BK177" i="6"/>
  <c r="J175" i="6"/>
  <c r="BK174" i="6"/>
  <c r="BK170" i="6"/>
  <c r="J169" i="6"/>
  <c r="J168" i="6"/>
  <c r="J167" i="6"/>
  <c r="BK165" i="6"/>
  <c r="J160" i="6"/>
  <c r="BK158" i="6"/>
  <c r="BK157" i="6"/>
  <c r="BK156" i="6"/>
  <c r="J155" i="6"/>
  <c r="J153" i="6"/>
  <c r="BK152" i="6"/>
  <c r="BK150" i="6"/>
  <c r="BK149" i="6"/>
  <c r="BK238" i="5"/>
  <c r="BK236" i="5"/>
  <c r="BK232" i="5"/>
  <c r="J230" i="5"/>
  <c r="BK229" i="5"/>
  <c r="J228" i="5"/>
  <c r="J224" i="5"/>
  <c r="BK223" i="5"/>
  <c r="J222" i="5"/>
  <c r="BK217" i="5"/>
  <c r="J214" i="5"/>
  <c r="J212" i="5"/>
  <c r="BK208" i="5"/>
  <c r="J206" i="5"/>
  <c r="J203" i="5"/>
  <c r="BK201" i="5"/>
  <c r="J199" i="5"/>
  <c r="J196" i="5"/>
  <c r="J195" i="5"/>
  <c r="J193" i="5"/>
  <c r="BK192" i="5"/>
  <c r="BK191" i="5"/>
  <c r="BK190" i="5"/>
  <c r="J189" i="5"/>
  <c r="BK188" i="5"/>
  <c r="BK186" i="5"/>
  <c r="BK182" i="5"/>
  <c r="BK181" i="5"/>
  <c r="J179" i="5"/>
  <c r="J177" i="5"/>
  <c r="J176" i="5"/>
  <c r="BK173" i="5"/>
  <c r="J164" i="5"/>
  <c r="J163" i="5"/>
  <c r="J160" i="5"/>
  <c r="BK159" i="5"/>
  <c r="BK157" i="5"/>
  <c r="BK156" i="5"/>
  <c r="J155" i="5"/>
  <c r="J154" i="5"/>
  <c r="BK153" i="5"/>
  <c r="BK152" i="5"/>
  <c r="J151" i="5"/>
  <c r="BK168" i="4"/>
  <c r="BK165" i="4"/>
  <c r="BK163" i="4"/>
  <c r="J162" i="4"/>
  <c r="BK156" i="4"/>
  <c r="J154" i="4"/>
  <c r="J153" i="4"/>
  <c r="BK151" i="4"/>
  <c r="J149" i="4"/>
  <c r="BK148" i="4"/>
  <c r="J147" i="4"/>
  <c r="J146" i="4"/>
  <c r="J145" i="4"/>
  <c r="J144" i="4"/>
  <c r="J142" i="4"/>
  <c r="J141" i="4"/>
  <c r="J275" i="3"/>
  <c r="BK274" i="3"/>
  <c r="J263" i="3"/>
  <c r="BK262" i="3"/>
  <c r="J260" i="3"/>
  <c r="BK254" i="3"/>
  <c r="J252" i="3"/>
  <c r="BK244" i="3"/>
  <c r="BK241" i="3"/>
  <c r="BK240" i="3"/>
  <c r="J236" i="3"/>
  <c r="BK235" i="3"/>
  <c r="J233" i="3"/>
  <c r="BK232" i="3"/>
  <c r="J228" i="3"/>
  <c r="J227" i="3"/>
  <c r="J219" i="3"/>
  <c r="BK216" i="3"/>
  <c r="BK214" i="3"/>
  <c r="BK212" i="3"/>
  <c r="J211" i="3"/>
  <c r="BK210" i="3"/>
  <c r="J207" i="3"/>
  <c r="J203" i="3"/>
  <c r="J198" i="3"/>
  <c r="BK197" i="3"/>
  <c r="BK194" i="3"/>
  <c r="BK192" i="3"/>
  <c r="BK189" i="3"/>
  <c r="J188" i="3"/>
  <c r="BK186" i="3"/>
  <c r="BK184" i="3"/>
  <c r="J180" i="3"/>
  <c r="BK177" i="3"/>
  <c r="BK176" i="3"/>
  <c r="BK175" i="3"/>
  <c r="BK173" i="3"/>
  <c r="BK168" i="3"/>
  <c r="J167" i="3"/>
  <c r="BK162" i="3"/>
  <c r="J160" i="3"/>
  <c r="J157" i="3"/>
  <c r="J156" i="3"/>
  <c r="J152" i="3"/>
  <c r="J151" i="3"/>
  <c r="J150" i="3"/>
  <c r="J177" i="2"/>
  <c r="BK176" i="2"/>
  <c r="BK168" i="2"/>
  <c r="BK166" i="2"/>
  <c r="BK163" i="2"/>
  <c r="J158" i="2"/>
  <c r="J157" i="2"/>
  <c r="BK155" i="2"/>
  <c r="J153" i="2"/>
  <c r="BK152" i="2"/>
  <c r="J151" i="2"/>
  <c r="J149" i="2"/>
  <c r="BK148" i="2"/>
  <c r="BK144" i="2"/>
  <c r="BK143" i="2"/>
  <c r="AS101" i="1"/>
  <c r="AS98" i="1"/>
  <c r="BK142" i="2" l="1"/>
  <c r="BK145" i="2"/>
  <c r="J145" i="2" s="1"/>
  <c r="J101" i="2" s="1"/>
  <c r="P162" i="2"/>
  <c r="P159" i="2" s="1"/>
  <c r="T174" i="2"/>
  <c r="T173" i="2" s="1"/>
  <c r="R149" i="3"/>
  <c r="R158" i="3"/>
  <c r="P161" i="3"/>
  <c r="BK181" i="3"/>
  <c r="J181" i="3" s="1"/>
  <c r="J103" i="3" s="1"/>
  <c r="T202" i="3"/>
  <c r="T208" i="3"/>
  <c r="T215" i="3"/>
  <c r="P226" i="3"/>
  <c r="T248" i="3"/>
  <c r="P257" i="3"/>
  <c r="P268" i="3"/>
  <c r="R272" i="3"/>
  <c r="R271" i="3" s="1"/>
  <c r="T140" i="4"/>
  <c r="P143" i="4"/>
  <c r="T160" i="4"/>
  <c r="R166" i="4"/>
  <c r="T149" i="5"/>
  <c r="R158" i="5"/>
  <c r="R162" i="5"/>
  <c r="T166" i="5"/>
  <c r="P184" i="5"/>
  <c r="BK205" i="5"/>
  <c r="BK211" i="5"/>
  <c r="J211" i="5" s="1"/>
  <c r="J109" i="5" s="1"/>
  <c r="BK216" i="5"/>
  <c r="J216" i="5" s="1"/>
  <c r="J110" i="5" s="1"/>
  <c r="BK219" i="5"/>
  <c r="J219" i="5" s="1"/>
  <c r="J111" i="5" s="1"/>
  <c r="T219" i="5"/>
  <c r="T225" i="5"/>
  <c r="T231" i="5"/>
  <c r="BK235" i="5"/>
  <c r="BK234" i="5" s="1"/>
  <c r="J234" i="5" s="1"/>
  <c r="J114" i="5" s="1"/>
  <c r="T143" i="6"/>
  <c r="R146" i="6"/>
  <c r="BK166" i="6"/>
  <c r="J166" i="6" s="1"/>
  <c r="J105" i="6" s="1"/>
  <c r="P178" i="6"/>
  <c r="T184" i="6"/>
  <c r="T183" i="6" s="1"/>
  <c r="R151" i="7"/>
  <c r="R160" i="7"/>
  <c r="BK165" i="7"/>
  <c r="J165" i="7" s="1"/>
  <c r="J103" i="7" s="1"/>
  <c r="P172" i="7"/>
  <c r="P193" i="7"/>
  <c r="T213" i="7"/>
  <c r="R219" i="7"/>
  <c r="T231" i="7"/>
  <c r="R251" i="7"/>
  <c r="T269" i="7"/>
  <c r="R275" i="7"/>
  <c r="P284" i="7"/>
  <c r="T143" i="8"/>
  <c r="P146" i="8"/>
  <c r="BK165" i="8"/>
  <c r="R170" i="8"/>
  <c r="BK186" i="8"/>
  <c r="BK185" i="8" s="1"/>
  <c r="J185" i="8" s="1"/>
  <c r="J108" i="8" s="1"/>
  <c r="P220" i="9"/>
  <c r="BK235" i="9"/>
  <c r="J235" i="9" s="1"/>
  <c r="J110" i="9" s="1"/>
  <c r="BK259" i="9"/>
  <c r="J259" i="9" s="1"/>
  <c r="J111" i="9" s="1"/>
  <c r="R259" i="9"/>
  <c r="BK265" i="9"/>
  <c r="J265" i="9" s="1"/>
  <c r="J112" i="9" s="1"/>
  <c r="BK289" i="9"/>
  <c r="J289" i="9" s="1"/>
  <c r="J114" i="9" s="1"/>
  <c r="T289" i="9"/>
  <c r="T297" i="9"/>
  <c r="R304" i="9"/>
  <c r="R307" i="9"/>
  <c r="P311" i="9"/>
  <c r="P310" i="9" s="1"/>
  <c r="BK130" i="10"/>
  <c r="BK129" i="10" s="1"/>
  <c r="J129" i="10" s="1"/>
  <c r="J97" i="10" s="1"/>
  <c r="P126" i="11"/>
  <c r="AU108" i="1" s="1"/>
  <c r="T142" i="2"/>
  <c r="P145" i="2"/>
  <c r="T162" i="2"/>
  <c r="T159" i="2" s="1"/>
  <c r="P174" i="2"/>
  <c r="P173" i="2" s="1"/>
  <c r="P149" i="3"/>
  <c r="BK161" i="3"/>
  <c r="J161" i="3" s="1"/>
  <c r="J102" i="3" s="1"/>
  <c r="R181" i="3"/>
  <c r="BK202" i="3"/>
  <c r="BK208" i="3"/>
  <c r="J208" i="3" s="1"/>
  <c r="J107" i="3" s="1"/>
  <c r="BK215" i="3"/>
  <c r="J215" i="3" s="1"/>
  <c r="J108" i="3" s="1"/>
  <c r="BK226" i="3"/>
  <c r="J226" i="3" s="1"/>
  <c r="J109" i="3" s="1"/>
  <c r="BK248" i="3"/>
  <c r="J248" i="3" s="1"/>
  <c r="J111" i="3" s="1"/>
  <c r="BK257" i="3"/>
  <c r="J257" i="3" s="1"/>
  <c r="J112" i="3" s="1"/>
  <c r="BK268" i="3"/>
  <c r="J268" i="3" s="1"/>
  <c r="J113" i="3" s="1"/>
  <c r="T272" i="3"/>
  <c r="T271" i="3" s="1"/>
  <c r="BK140" i="4"/>
  <c r="BK143" i="4"/>
  <c r="J143" i="4" s="1"/>
  <c r="J101" i="4" s="1"/>
  <c r="P160" i="4"/>
  <c r="T166" i="4"/>
  <c r="P149" i="5"/>
  <c r="P158" i="5"/>
  <c r="BK166" i="5"/>
  <c r="J166" i="5" s="1"/>
  <c r="J104" i="5" s="1"/>
  <c r="BK184" i="5"/>
  <c r="J184" i="5" s="1"/>
  <c r="J105" i="5" s="1"/>
  <c r="T205" i="5"/>
  <c r="P211" i="5"/>
  <c r="R216" i="5"/>
  <c r="R219" i="5"/>
  <c r="R225" i="5"/>
  <c r="R231" i="5"/>
  <c r="P235" i="5"/>
  <c r="P234" i="5" s="1"/>
  <c r="R143" i="6"/>
  <c r="P146" i="6"/>
  <c r="R166" i="6"/>
  <c r="BK178" i="6"/>
  <c r="J178" i="6" s="1"/>
  <c r="J107" i="6" s="1"/>
  <c r="BK184" i="6"/>
  <c r="J184" i="6" s="1"/>
  <c r="J109" i="6" s="1"/>
  <c r="P151" i="7"/>
  <c r="P160" i="7"/>
  <c r="T165" i="7"/>
  <c r="R172" i="7"/>
  <c r="R193" i="7"/>
  <c r="BK213" i="7"/>
  <c r="BK219" i="7"/>
  <c r="J219" i="7" s="1"/>
  <c r="J110" i="7" s="1"/>
  <c r="BK231" i="7"/>
  <c r="J231" i="7" s="1"/>
  <c r="J111" i="7" s="1"/>
  <c r="P251" i="7"/>
  <c r="BK269" i="7"/>
  <c r="J269" i="7" s="1"/>
  <c r="J115" i="7" s="1"/>
  <c r="R269" i="7"/>
  <c r="T275" i="7"/>
  <c r="T284" i="7"/>
  <c r="P143" i="8"/>
  <c r="P142" i="8" s="1"/>
  <c r="T146" i="8"/>
  <c r="T165" i="8"/>
  <c r="P170" i="8"/>
  <c r="T186" i="8"/>
  <c r="T185" i="8" s="1"/>
  <c r="P153" i="9"/>
  <c r="BK162" i="9"/>
  <c r="J162" i="9" s="1"/>
  <c r="J101" i="9" s="1"/>
  <c r="R162" i="9"/>
  <c r="R167" i="9"/>
  <c r="P171" i="9"/>
  <c r="T171" i="9"/>
  <c r="P194" i="9"/>
  <c r="T194" i="9"/>
  <c r="P214" i="9"/>
  <c r="BK220" i="9"/>
  <c r="J220" i="9" s="1"/>
  <c r="J109" i="9" s="1"/>
  <c r="R220" i="9"/>
  <c r="R235" i="9"/>
  <c r="P265" i="9"/>
  <c r="BK297" i="9"/>
  <c r="J297" i="9" s="1"/>
  <c r="J115" i="9" s="1"/>
  <c r="BK304" i="9"/>
  <c r="J304" i="9" s="1"/>
  <c r="J116" i="9" s="1"/>
  <c r="T304" i="9"/>
  <c r="T307" i="9"/>
  <c r="T311" i="9"/>
  <c r="T310" i="9" s="1"/>
  <c r="P130" i="10"/>
  <c r="P129" i="10" s="1"/>
  <c r="P128" i="10" s="1"/>
  <c r="AU107" i="1" s="1"/>
  <c r="R142" i="2"/>
  <c r="R145" i="2"/>
  <c r="BK162" i="2"/>
  <c r="J162" i="2" s="1"/>
  <c r="J104" i="2" s="1"/>
  <c r="R174" i="2"/>
  <c r="R173" i="2" s="1"/>
  <c r="BK149" i="3"/>
  <c r="J149" i="3" s="1"/>
  <c r="J100" i="3" s="1"/>
  <c r="BK158" i="3"/>
  <c r="J158" i="3" s="1"/>
  <c r="J101" i="3" s="1"/>
  <c r="P158" i="3"/>
  <c r="R161" i="3"/>
  <c r="T181" i="3"/>
  <c r="P202" i="3"/>
  <c r="R208" i="3"/>
  <c r="R215" i="3"/>
  <c r="R226" i="3"/>
  <c r="P248" i="3"/>
  <c r="T257" i="3"/>
  <c r="T268" i="3"/>
  <c r="P272" i="3"/>
  <c r="P271" i="3" s="1"/>
  <c r="R140" i="4"/>
  <c r="T143" i="4"/>
  <c r="R160" i="4"/>
  <c r="P166" i="4"/>
  <c r="BK149" i="5"/>
  <c r="J149" i="5" s="1"/>
  <c r="J100" i="5" s="1"/>
  <c r="BK158" i="5"/>
  <c r="J158" i="5" s="1"/>
  <c r="J101" i="5" s="1"/>
  <c r="T158" i="5"/>
  <c r="P162" i="5"/>
  <c r="P166" i="5"/>
  <c r="R184" i="5"/>
  <c r="R205" i="5"/>
  <c r="R211" i="5"/>
  <c r="T216" i="5"/>
  <c r="BK225" i="5"/>
  <c r="J225" i="5" s="1"/>
  <c r="J112" i="5" s="1"/>
  <c r="BK231" i="5"/>
  <c r="J231" i="5" s="1"/>
  <c r="J113" i="5" s="1"/>
  <c r="T235" i="5"/>
  <c r="T234" i="5" s="1"/>
  <c r="BK143" i="6"/>
  <c r="J143" i="6" s="1"/>
  <c r="J100" i="6" s="1"/>
  <c r="BK146" i="6"/>
  <c r="J146" i="6" s="1"/>
  <c r="J101" i="6" s="1"/>
  <c r="P166" i="6"/>
  <c r="T178" i="6"/>
  <c r="P184" i="6"/>
  <c r="P183" i="6" s="1"/>
  <c r="BK151" i="7"/>
  <c r="J151" i="7" s="1"/>
  <c r="J100" i="7" s="1"/>
  <c r="BK160" i="7"/>
  <c r="J160" i="7" s="1"/>
  <c r="J101" i="7" s="1"/>
  <c r="R165" i="7"/>
  <c r="BK172" i="7"/>
  <c r="J172" i="7" s="1"/>
  <c r="J105" i="7" s="1"/>
  <c r="BK193" i="7"/>
  <c r="J193" i="7" s="1"/>
  <c r="J106" i="7" s="1"/>
  <c r="R213" i="7"/>
  <c r="P219" i="7"/>
  <c r="P231" i="7"/>
  <c r="BK251" i="7"/>
  <c r="J251" i="7" s="1"/>
  <c r="J113" i="7" s="1"/>
  <c r="BK275" i="7"/>
  <c r="J275" i="7" s="1"/>
  <c r="J116" i="7" s="1"/>
  <c r="BK284" i="7"/>
  <c r="J284" i="7" s="1"/>
  <c r="J117" i="7" s="1"/>
  <c r="BK143" i="8"/>
  <c r="BK146" i="8"/>
  <c r="J146" i="8" s="1"/>
  <c r="J101" i="8" s="1"/>
  <c r="R165" i="8"/>
  <c r="T170" i="8"/>
  <c r="P186" i="8"/>
  <c r="P185" i="8" s="1"/>
  <c r="R153" i="9"/>
  <c r="T162" i="9"/>
  <c r="BK167" i="9"/>
  <c r="J167" i="9" s="1"/>
  <c r="J103" i="9" s="1"/>
  <c r="BK171" i="9"/>
  <c r="J171" i="9" s="1"/>
  <c r="J104" i="9" s="1"/>
  <c r="R171" i="9"/>
  <c r="BK194" i="9"/>
  <c r="J194" i="9" s="1"/>
  <c r="J105" i="9" s="1"/>
  <c r="R194" i="9"/>
  <c r="BK214" i="9"/>
  <c r="J214" i="9" s="1"/>
  <c r="J108" i="9" s="1"/>
  <c r="R214" i="9"/>
  <c r="P235" i="9"/>
  <c r="P259" i="9"/>
  <c r="T259" i="9"/>
  <c r="R265" i="9"/>
  <c r="P289" i="9"/>
  <c r="R297" i="9"/>
  <c r="BK307" i="9"/>
  <c r="J307" i="9" s="1"/>
  <c r="J117" i="9" s="1"/>
  <c r="BK311" i="9"/>
  <c r="BK310" i="9" s="1"/>
  <c r="J310" i="9" s="1"/>
  <c r="J118" i="9" s="1"/>
  <c r="T130" i="10"/>
  <c r="T129" i="10" s="1"/>
  <c r="T128" i="10" s="1"/>
  <c r="BK126" i="11"/>
  <c r="J126" i="11" s="1"/>
  <c r="J96" i="11" s="1"/>
  <c r="J30" i="11" s="1"/>
  <c r="J105" i="11" s="1"/>
  <c r="J99" i="11" s="1"/>
  <c r="J31" i="11" s="1"/>
  <c r="R126" i="11"/>
  <c r="P142" i="2"/>
  <c r="P141" i="2" s="1"/>
  <c r="T145" i="2"/>
  <c r="R162" i="2"/>
  <c r="R159" i="2" s="1"/>
  <c r="BK174" i="2"/>
  <c r="J174" i="2" s="1"/>
  <c r="J108" i="2" s="1"/>
  <c r="T149" i="3"/>
  <c r="T158" i="3"/>
  <c r="T161" i="3"/>
  <c r="P181" i="3"/>
  <c r="R202" i="3"/>
  <c r="P208" i="3"/>
  <c r="P215" i="3"/>
  <c r="T226" i="3"/>
  <c r="R248" i="3"/>
  <c r="R257" i="3"/>
  <c r="R268" i="3"/>
  <c r="BK272" i="3"/>
  <c r="J272" i="3" s="1"/>
  <c r="J115" i="3" s="1"/>
  <c r="P140" i="4"/>
  <c r="R143" i="4"/>
  <c r="BK160" i="4"/>
  <c r="J160" i="4" s="1"/>
  <c r="J104" i="4" s="1"/>
  <c r="BK166" i="4"/>
  <c r="J166" i="4" s="1"/>
  <c r="J106" i="4" s="1"/>
  <c r="R149" i="5"/>
  <c r="BK162" i="5"/>
  <c r="J162" i="5" s="1"/>
  <c r="J103" i="5" s="1"/>
  <c r="T162" i="5"/>
  <c r="R166" i="5"/>
  <c r="T184" i="5"/>
  <c r="P205" i="5"/>
  <c r="T211" i="5"/>
  <c r="P216" i="5"/>
  <c r="P219" i="5"/>
  <c r="P225" i="5"/>
  <c r="P231" i="5"/>
  <c r="R235" i="5"/>
  <c r="R234" i="5" s="1"/>
  <c r="P143" i="6"/>
  <c r="T146" i="6"/>
  <c r="T166" i="6"/>
  <c r="R178" i="6"/>
  <c r="R184" i="6"/>
  <c r="R183" i="6" s="1"/>
  <c r="T151" i="7"/>
  <c r="T160" i="7"/>
  <c r="P165" i="7"/>
  <c r="T172" i="7"/>
  <c r="T193" i="7"/>
  <c r="P213" i="7"/>
  <c r="T219" i="7"/>
  <c r="R231" i="7"/>
  <c r="T251" i="7"/>
  <c r="P269" i="7"/>
  <c r="P275" i="7"/>
  <c r="R284" i="7"/>
  <c r="R143" i="8"/>
  <c r="R146" i="8"/>
  <c r="P165" i="8"/>
  <c r="BK170" i="8"/>
  <c r="J170" i="8" s="1"/>
  <c r="J105" i="8" s="1"/>
  <c r="R186" i="8"/>
  <c r="R185" i="8" s="1"/>
  <c r="BK153" i="9"/>
  <c r="J153" i="9" s="1"/>
  <c r="J100" i="9" s="1"/>
  <c r="T153" i="9"/>
  <c r="P162" i="9"/>
  <c r="P167" i="9"/>
  <c r="T167" i="9"/>
  <c r="T214" i="9"/>
  <c r="T220" i="9"/>
  <c r="T235" i="9"/>
  <c r="T265" i="9"/>
  <c r="R289" i="9"/>
  <c r="P297" i="9"/>
  <c r="P304" i="9"/>
  <c r="P307" i="9"/>
  <c r="R311" i="9"/>
  <c r="R310" i="9" s="1"/>
  <c r="R130" i="10"/>
  <c r="R129" i="10" s="1"/>
  <c r="R128" i="10" s="1"/>
  <c r="T126" i="11"/>
  <c r="J134" i="2"/>
  <c r="F137" i="2"/>
  <c r="J137" i="2"/>
  <c r="BF148" i="2"/>
  <c r="BF150" i="2"/>
  <c r="BF164" i="2"/>
  <c r="BF176" i="2"/>
  <c r="BK160" i="2"/>
  <c r="J160" i="2" s="1"/>
  <c r="J103" i="2" s="1"/>
  <c r="E85" i="3"/>
  <c r="J94" i="3"/>
  <c r="BF150" i="3"/>
  <c r="BF151" i="3"/>
  <c r="BF155" i="3"/>
  <c r="BF159" i="3"/>
  <c r="BF160" i="3"/>
  <c r="BF170" i="3"/>
  <c r="BF175" i="3"/>
  <c r="BF179" i="3"/>
  <c r="BF180" i="3"/>
  <c r="BF185" i="3"/>
  <c r="BF187" i="3"/>
  <c r="BF193" i="3"/>
  <c r="BF197" i="3"/>
  <c r="BF200" i="3"/>
  <c r="BF206" i="3"/>
  <c r="BF210" i="3"/>
  <c r="BF221" i="3"/>
  <c r="BF225" i="3"/>
  <c r="BF227" i="3"/>
  <c r="BF228" i="3"/>
  <c r="BF232" i="3"/>
  <c r="BF233" i="3"/>
  <c r="BF239" i="3"/>
  <c r="BF243" i="3"/>
  <c r="BF259" i="3"/>
  <c r="BF261" i="3"/>
  <c r="BF262" i="3"/>
  <c r="BF265" i="3"/>
  <c r="BF141" i="4"/>
  <c r="BF142" i="4"/>
  <c r="BF144" i="4"/>
  <c r="BF145" i="4"/>
  <c r="BF146" i="4"/>
  <c r="BF155" i="4"/>
  <c r="BF163" i="4"/>
  <c r="F94" i="5"/>
  <c r="J141" i="5"/>
  <c r="BF150" i="5"/>
  <c r="BF153" i="5"/>
  <c r="BF159" i="5"/>
  <c r="BF163" i="5"/>
  <c r="BF175" i="5"/>
  <c r="BF176" i="5"/>
  <c r="BF178" i="5"/>
  <c r="BF183" i="5"/>
  <c r="BF188" i="5"/>
  <c r="BF190" i="5"/>
  <c r="BF193" i="5"/>
  <c r="BF195" i="5"/>
  <c r="BF196" i="5"/>
  <c r="BF201" i="5"/>
  <c r="BF203" i="5"/>
  <c r="BF210" i="5"/>
  <c r="BF214" i="5"/>
  <c r="BF218" i="5"/>
  <c r="BF223" i="5"/>
  <c r="BF224" i="5"/>
  <c r="BF229" i="5"/>
  <c r="BF238" i="5"/>
  <c r="BK202" i="5"/>
  <c r="J202" i="5" s="1"/>
  <c r="J106" i="5" s="1"/>
  <c r="J138" i="6"/>
  <c r="BF165" i="6"/>
  <c r="BF167" i="6"/>
  <c r="BF168" i="6"/>
  <c r="BF174" i="6"/>
  <c r="BF177" i="6"/>
  <c r="BK164" i="6"/>
  <c r="J164" i="6" s="1"/>
  <c r="J104" i="6" s="1"/>
  <c r="J91" i="7"/>
  <c r="J146" i="7"/>
  <c r="BF156" i="7"/>
  <c r="BF169" i="7"/>
  <c r="BF186" i="7"/>
  <c r="BF188" i="7"/>
  <c r="BF189" i="7"/>
  <c r="BF191" i="7"/>
  <c r="BF201" i="7"/>
  <c r="BF202" i="7"/>
  <c r="BF206" i="7"/>
  <c r="BF209" i="7"/>
  <c r="BF221" i="7"/>
  <c r="BF236" i="7"/>
  <c r="BF239" i="7"/>
  <c r="BF242" i="7"/>
  <c r="BF246" i="7"/>
  <c r="BF253" i="7"/>
  <c r="BF254" i="7"/>
  <c r="BF258" i="7"/>
  <c r="BF259" i="7"/>
  <c r="BF260" i="7"/>
  <c r="BF270" i="7"/>
  <c r="BF271" i="7"/>
  <c r="BK267" i="7"/>
  <c r="J267" i="7" s="1"/>
  <c r="J114" i="7" s="1"/>
  <c r="BF145" i="8"/>
  <c r="BF149" i="8"/>
  <c r="BF150" i="8"/>
  <c r="BF153" i="8"/>
  <c r="BF155" i="8"/>
  <c r="BF162" i="8"/>
  <c r="BF163" i="8"/>
  <c r="BF174" i="8"/>
  <c r="BF175" i="8"/>
  <c r="BF176" i="8"/>
  <c r="BF177" i="8"/>
  <c r="BK168" i="8"/>
  <c r="J168" i="8" s="1"/>
  <c r="J104" i="8" s="1"/>
  <c r="J94" i="9"/>
  <c r="BF155" i="9"/>
  <c r="BF161" i="9"/>
  <c r="BF172" i="9"/>
  <c r="BF174" i="9"/>
  <c r="BF178" i="9"/>
  <c r="BF179" i="9"/>
  <c r="BF190" i="9"/>
  <c r="BF193" i="9"/>
  <c r="BF197" i="9"/>
  <c r="BF198" i="9"/>
  <c r="BF199" i="9"/>
  <c r="BF207" i="9"/>
  <c r="BF209" i="9"/>
  <c r="BF221" i="9"/>
  <c r="BF222" i="9"/>
  <c r="BF228" i="9"/>
  <c r="BF231" i="9"/>
  <c r="BF252" i="9"/>
  <c r="BF257" i="9"/>
  <c r="BF260" i="9"/>
  <c r="BF261" i="9"/>
  <c r="BF270" i="9"/>
  <c r="BF271" i="9"/>
  <c r="BF277" i="9"/>
  <c r="BF280" i="9"/>
  <c r="BF283" i="9"/>
  <c r="BF309" i="9"/>
  <c r="BF312" i="9"/>
  <c r="E85" i="10"/>
  <c r="F91" i="10"/>
  <c r="F125" i="10"/>
  <c r="F92" i="11"/>
  <c r="F122" i="11"/>
  <c r="BF129" i="11"/>
  <c r="BF133" i="11"/>
  <c r="BF144" i="11"/>
  <c r="BF157" i="11"/>
  <c r="BF159" i="11"/>
  <c r="BF163" i="11"/>
  <c r="E85" i="2"/>
  <c r="BF143" i="2"/>
  <c r="BF151" i="2"/>
  <c r="BF152" i="2"/>
  <c r="BF165" i="2"/>
  <c r="BF166" i="2"/>
  <c r="BF167" i="2"/>
  <c r="F94" i="3"/>
  <c r="J141" i="3"/>
  <c r="BF163" i="3"/>
  <c r="BF164" i="3"/>
  <c r="BF172" i="3"/>
  <c r="BF184" i="3"/>
  <c r="BF186" i="3"/>
  <c r="BF191" i="3"/>
  <c r="BF195" i="3"/>
  <c r="BF203" i="3"/>
  <c r="BF205" i="3"/>
  <c r="BF207" i="3"/>
  <c r="BF209" i="3"/>
  <c r="BF211" i="3"/>
  <c r="BF214" i="3"/>
  <c r="BF216" i="3"/>
  <c r="BF217" i="3"/>
  <c r="BF220" i="3"/>
  <c r="BF222" i="3"/>
  <c r="BF223" i="3"/>
  <c r="BF229" i="3"/>
  <c r="BF234" i="3"/>
  <c r="BF235" i="3"/>
  <c r="BF237" i="3"/>
  <c r="BF238" i="3"/>
  <c r="BF240" i="3"/>
  <c r="BF251" i="3"/>
  <c r="BF252" i="3"/>
  <c r="BF253" i="3"/>
  <c r="BF254" i="3"/>
  <c r="BF258" i="3"/>
  <c r="BF264" i="3"/>
  <c r="BF273" i="3"/>
  <c r="BF275" i="3"/>
  <c r="J94" i="4"/>
  <c r="E126" i="4"/>
  <c r="F135" i="4"/>
  <c r="BF159" i="4"/>
  <c r="BF165" i="4"/>
  <c r="E135" i="5"/>
  <c r="BF151" i="5"/>
  <c r="BF154" i="5"/>
  <c r="BF157" i="5"/>
  <c r="BF168" i="5"/>
  <c r="BF169" i="5"/>
  <c r="BF170" i="5"/>
  <c r="BF171" i="5"/>
  <c r="BF172" i="5"/>
  <c r="BF177" i="5"/>
  <c r="BF179" i="5"/>
  <c r="BF180" i="5"/>
  <c r="BF185" i="5"/>
  <c r="BF186" i="5"/>
  <c r="BF189" i="5"/>
  <c r="BF191" i="5"/>
  <c r="BF199" i="5"/>
  <c r="BF206" i="5"/>
  <c r="BF209" i="5"/>
  <c r="BF227" i="5"/>
  <c r="BF233" i="5"/>
  <c r="BF236" i="5"/>
  <c r="J135" i="6"/>
  <c r="F138" i="6"/>
  <c r="BF148" i="6"/>
  <c r="BF150" i="6"/>
  <c r="BF151" i="6"/>
  <c r="BF155" i="6"/>
  <c r="BF158" i="6"/>
  <c r="BF159" i="6"/>
  <c r="BF171" i="6"/>
  <c r="BF175" i="6"/>
  <c r="BF181" i="6"/>
  <c r="BF186" i="6"/>
  <c r="E85" i="7"/>
  <c r="F94" i="7"/>
  <c r="BF152" i="7"/>
  <c r="BF154" i="7"/>
  <c r="BF155" i="7"/>
  <c r="BF157" i="7"/>
  <c r="BF159" i="7"/>
  <c r="BF161" i="7"/>
  <c r="BF162" i="7"/>
  <c r="BF164" i="7"/>
  <c r="BF166" i="7"/>
  <c r="BF167" i="7"/>
  <c r="BF174" i="7"/>
  <c r="BF176" i="7"/>
  <c r="BF177" i="7"/>
  <c r="BF180" i="7"/>
  <c r="BF181" i="7"/>
  <c r="BF183" i="7"/>
  <c r="BF194" i="7"/>
  <c r="BF205" i="7"/>
  <c r="BF208" i="7"/>
  <c r="BF216" i="7"/>
  <c r="BF218" i="7"/>
  <c r="BF232" i="7"/>
  <c r="BF237" i="7"/>
  <c r="BF241" i="7"/>
  <c r="BF243" i="7"/>
  <c r="BF247" i="7"/>
  <c r="BF252" i="7"/>
  <c r="BF255" i="7"/>
  <c r="BF261" i="7"/>
  <c r="BF262" i="7"/>
  <c r="BF264" i="7"/>
  <c r="BF268" i="7"/>
  <c r="BF277" i="7"/>
  <c r="BF278" i="7"/>
  <c r="BF279" i="7"/>
  <c r="BF285" i="7"/>
  <c r="BF286" i="7"/>
  <c r="BK163" i="7"/>
  <c r="J163" i="7" s="1"/>
  <c r="J102" i="7" s="1"/>
  <c r="E85" i="8"/>
  <c r="F94" i="8"/>
  <c r="BF151" i="8"/>
  <c r="BF157" i="8"/>
  <c r="BF166" i="8"/>
  <c r="BF182" i="8"/>
  <c r="F94" i="9"/>
  <c r="J145" i="9"/>
  <c r="BF154" i="9"/>
  <c r="BF163" i="9"/>
  <c r="BF164" i="9"/>
  <c r="BF166" i="9"/>
  <c r="BF180" i="9"/>
  <c r="BF181" i="9"/>
  <c r="BF182" i="9"/>
  <c r="BF183" i="9"/>
  <c r="BF184" i="9"/>
  <c r="BF187" i="9"/>
  <c r="BF189" i="9"/>
  <c r="BF196" i="9"/>
  <c r="BF200" i="9"/>
  <c r="BF206" i="9"/>
  <c r="BF218" i="9"/>
  <c r="BF223" i="9"/>
  <c r="BF224" i="9"/>
  <c r="BF234" i="9"/>
  <c r="BF237" i="9"/>
  <c r="BF238" i="9"/>
  <c r="BF239" i="9"/>
  <c r="BF243" i="9"/>
  <c r="BF253" i="9"/>
  <c r="BF262" i="9"/>
  <c r="BF263" i="9"/>
  <c r="BF274" i="9"/>
  <c r="BF275" i="9"/>
  <c r="BF278" i="9"/>
  <c r="BF281" i="9"/>
  <c r="BF285" i="9"/>
  <c r="BF294" i="9"/>
  <c r="BF301" i="9"/>
  <c r="BF305" i="9"/>
  <c r="BF306" i="9"/>
  <c r="BK287" i="9"/>
  <c r="J287" i="9" s="1"/>
  <c r="J113" i="9" s="1"/>
  <c r="J91" i="10"/>
  <c r="BF131" i="10"/>
  <c r="BF132" i="10"/>
  <c r="BF133" i="10"/>
  <c r="BF135" i="10"/>
  <c r="E85" i="11"/>
  <c r="J91" i="11"/>
  <c r="BF130" i="11"/>
  <c r="BF132" i="11"/>
  <c r="BF136" i="11"/>
  <c r="BF138" i="11"/>
  <c r="BF139" i="11"/>
  <c r="BF140" i="11"/>
  <c r="BF143" i="11"/>
  <c r="BF145" i="11"/>
  <c r="BF151" i="11"/>
  <c r="BF154" i="11"/>
  <c r="BF155" i="11"/>
  <c r="BF158" i="11"/>
  <c r="BF144" i="2"/>
  <c r="BF146" i="2"/>
  <c r="BF149" i="2"/>
  <c r="BF161" i="2"/>
  <c r="BF163" i="2"/>
  <c r="BF172" i="2"/>
  <c r="BF175" i="2"/>
  <c r="BK169" i="2"/>
  <c r="J169" i="2" s="1"/>
  <c r="J105" i="2" s="1"/>
  <c r="BF152" i="3"/>
  <c r="BF153" i="3"/>
  <c r="BF156" i="3"/>
  <c r="BF162" i="3"/>
  <c r="BF165" i="3"/>
  <c r="BF166" i="3"/>
  <c r="BF171" i="3"/>
  <c r="BF174" i="3"/>
  <c r="BF176" i="3"/>
  <c r="BF177" i="3"/>
  <c r="BF178" i="3"/>
  <c r="BF188" i="3"/>
  <c r="BF190" i="3"/>
  <c r="BF194" i="3"/>
  <c r="BF198" i="3"/>
  <c r="BF204" i="3"/>
  <c r="BF231" i="3"/>
  <c r="BF241" i="3"/>
  <c r="BF249" i="3"/>
  <c r="BF256" i="3"/>
  <c r="BF263" i="3"/>
  <c r="BF266" i="3"/>
  <c r="BF267" i="3"/>
  <c r="BF269" i="3"/>
  <c r="BF274" i="3"/>
  <c r="BK246" i="3"/>
  <c r="J246" i="3" s="1"/>
  <c r="J110" i="3" s="1"/>
  <c r="J91" i="4"/>
  <c r="BF149" i="4"/>
  <c r="BF150" i="4"/>
  <c r="BF153" i="4"/>
  <c r="BF161" i="4"/>
  <c r="BF162" i="4"/>
  <c r="BF167" i="4"/>
  <c r="BF168" i="4"/>
  <c r="BK158" i="4"/>
  <c r="J158" i="4" s="1"/>
  <c r="J103" i="4" s="1"/>
  <c r="BK164" i="4"/>
  <c r="J164" i="4" s="1"/>
  <c r="J105" i="4" s="1"/>
  <c r="J94" i="5"/>
  <c r="BF155" i="5"/>
  <c r="BF156" i="5"/>
  <c r="BF164" i="5"/>
  <c r="BF200" i="5"/>
  <c r="BF207" i="5"/>
  <c r="BF208" i="5"/>
  <c r="BF213" i="5"/>
  <c r="BF217" i="5"/>
  <c r="BF222" i="5"/>
  <c r="BF226" i="5"/>
  <c r="BF232" i="5"/>
  <c r="BF237" i="5"/>
  <c r="E85" i="6"/>
  <c r="BF144" i="6"/>
  <c r="BF145" i="6"/>
  <c r="BF147" i="6"/>
  <c r="BF152" i="6"/>
  <c r="BF169" i="6"/>
  <c r="BF170" i="6"/>
  <c r="BF172" i="6"/>
  <c r="BF173" i="6"/>
  <c r="BK176" i="6"/>
  <c r="J176" i="6" s="1"/>
  <c r="J106" i="6" s="1"/>
  <c r="BF171" i="7"/>
  <c r="BF175" i="7"/>
  <c r="BF179" i="7"/>
  <c r="BF182" i="7"/>
  <c r="BF190" i="7"/>
  <c r="BF195" i="7"/>
  <c r="BF198" i="7"/>
  <c r="BF199" i="7"/>
  <c r="BF200" i="7"/>
  <c r="BF203" i="7"/>
  <c r="BF204" i="7"/>
  <c r="BF207" i="7"/>
  <c r="BF214" i="7"/>
  <c r="BF222" i="7"/>
  <c r="BF224" i="7"/>
  <c r="BF227" i="7"/>
  <c r="BF233" i="7"/>
  <c r="BF235" i="7"/>
  <c r="BF238" i="7"/>
  <c r="BF245" i="7"/>
  <c r="BF256" i="7"/>
  <c r="BF265" i="7"/>
  <c r="BF266" i="7"/>
  <c r="BF273" i="7"/>
  <c r="BF282" i="7"/>
  <c r="BF283" i="7"/>
  <c r="BK210" i="7"/>
  <c r="J210" i="7" s="1"/>
  <c r="J107" i="7" s="1"/>
  <c r="BK249" i="7"/>
  <c r="J249" i="7" s="1"/>
  <c r="J112" i="7" s="1"/>
  <c r="J135" i="8"/>
  <c r="J138" i="8"/>
  <c r="BF144" i="8"/>
  <c r="BF152" i="8"/>
  <c r="BF154" i="8"/>
  <c r="BF156" i="8"/>
  <c r="BF158" i="8"/>
  <c r="BF159" i="8"/>
  <c r="BF160" i="8"/>
  <c r="BF171" i="8"/>
  <c r="BF173" i="8"/>
  <c r="BF179" i="8"/>
  <c r="BF180" i="8"/>
  <c r="BF184" i="8"/>
  <c r="BF188" i="8"/>
  <c r="BF156" i="9"/>
  <c r="BF157" i="9"/>
  <c r="BF159" i="9"/>
  <c r="BF168" i="9"/>
  <c r="BF170" i="9"/>
  <c r="BF176" i="9"/>
  <c r="BF186" i="9"/>
  <c r="BF191" i="9"/>
  <c r="BF204" i="9"/>
  <c r="BF208" i="9"/>
  <c r="BF216" i="9"/>
  <c r="BF217" i="9"/>
  <c r="BF230" i="9"/>
  <c r="BF236" i="9"/>
  <c r="BF242" i="9"/>
  <c r="BF247" i="9"/>
  <c r="BF248" i="9"/>
  <c r="BF249" i="9"/>
  <c r="BF251" i="9"/>
  <c r="BF255" i="9"/>
  <c r="BF264" i="9"/>
  <c r="BF267" i="9"/>
  <c r="BF269" i="9"/>
  <c r="BF272" i="9"/>
  <c r="BF273" i="9"/>
  <c r="BF276" i="9"/>
  <c r="BF279" i="9"/>
  <c r="BF286" i="9"/>
  <c r="BF290" i="9"/>
  <c r="BF293" i="9"/>
  <c r="BF296" i="9"/>
  <c r="BF308" i="9"/>
  <c r="BK211" i="9"/>
  <c r="J211" i="9" s="1"/>
  <c r="J106" i="9" s="1"/>
  <c r="J89" i="10"/>
  <c r="BF134" i="10"/>
  <c r="J89" i="11"/>
  <c r="J92" i="11"/>
  <c r="BF127" i="11"/>
  <c r="BF128" i="11"/>
  <c r="BF131" i="11"/>
  <c r="BF137" i="11"/>
  <c r="BF142" i="11"/>
  <c r="BF148" i="11"/>
  <c r="BF150" i="11"/>
  <c r="BF156" i="11"/>
  <c r="BF161" i="11"/>
  <c r="BF147" i="2"/>
  <c r="BF153" i="2"/>
  <c r="BF154" i="2"/>
  <c r="BF155" i="2"/>
  <c r="BF156" i="2"/>
  <c r="BF157" i="2"/>
  <c r="BF158" i="2"/>
  <c r="BF168" i="2"/>
  <c r="BF170" i="2"/>
  <c r="BF177" i="2"/>
  <c r="BK171" i="2"/>
  <c r="J171" i="2" s="1"/>
  <c r="J106" i="2" s="1"/>
  <c r="BF154" i="3"/>
  <c r="BF157" i="3"/>
  <c r="BF167" i="3"/>
  <c r="BF168" i="3"/>
  <c r="BF169" i="3"/>
  <c r="BF173" i="3"/>
  <c r="BF182" i="3"/>
  <c r="BF183" i="3"/>
  <c r="BF189" i="3"/>
  <c r="BF192" i="3"/>
  <c r="BF196" i="3"/>
  <c r="BF212" i="3"/>
  <c r="BF213" i="3"/>
  <c r="BF218" i="3"/>
  <c r="BF219" i="3"/>
  <c r="BF224" i="3"/>
  <c r="BF230" i="3"/>
  <c r="BF236" i="3"/>
  <c r="BF242" i="3"/>
  <c r="BF244" i="3"/>
  <c r="BF245" i="3"/>
  <c r="BF247" i="3"/>
  <c r="BF250" i="3"/>
  <c r="BF255" i="3"/>
  <c r="BF260" i="3"/>
  <c r="BF270" i="3"/>
  <c r="BK199" i="3"/>
  <c r="J199" i="3" s="1"/>
  <c r="J104" i="3" s="1"/>
  <c r="BF147" i="4"/>
  <c r="BF148" i="4"/>
  <c r="BF151" i="4"/>
  <c r="BF152" i="4"/>
  <c r="BF154" i="4"/>
  <c r="BF156" i="4"/>
  <c r="BF152" i="5"/>
  <c r="BF160" i="5"/>
  <c r="BF165" i="5"/>
  <c r="BF167" i="5"/>
  <c r="BF173" i="5"/>
  <c r="BF174" i="5"/>
  <c r="BF181" i="5"/>
  <c r="BF182" i="5"/>
  <c r="BF187" i="5"/>
  <c r="BF192" i="5"/>
  <c r="BF194" i="5"/>
  <c r="BF197" i="5"/>
  <c r="BF198" i="5"/>
  <c r="BF212" i="5"/>
  <c r="BF215" i="5"/>
  <c r="BF220" i="5"/>
  <c r="BF221" i="5"/>
  <c r="BF228" i="5"/>
  <c r="BF230" i="5"/>
  <c r="BF149" i="6"/>
  <c r="BF153" i="6"/>
  <c r="BF154" i="6"/>
  <c r="BF156" i="6"/>
  <c r="BF157" i="6"/>
  <c r="BF160" i="6"/>
  <c r="BF163" i="6"/>
  <c r="BF179" i="6"/>
  <c r="BF180" i="6"/>
  <c r="BF182" i="6"/>
  <c r="BF185" i="6"/>
  <c r="BF187" i="6"/>
  <c r="BK162" i="6"/>
  <c r="BF153" i="7"/>
  <c r="BF158" i="7"/>
  <c r="BF168" i="7"/>
  <c r="BF173" i="7"/>
  <c r="BF178" i="7"/>
  <c r="BF184" i="7"/>
  <c r="BF185" i="7"/>
  <c r="BF187" i="7"/>
  <c r="BF192" i="7"/>
  <c r="BF196" i="7"/>
  <c r="BF197" i="7"/>
  <c r="BF211" i="7"/>
  <c r="BF215" i="7"/>
  <c r="BF217" i="7"/>
  <c r="BF220" i="7"/>
  <c r="BF223" i="7"/>
  <c r="BF225" i="7"/>
  <c r="BF226" i="7"/>
  <c r="BF228" i="7"/>
  <c r="BF229" i="7"/>
  <c r="BF230" i="7"/>
  <c r="BF234" i="7"/>
  <c r="BF240" i="7"/>
  <c r="BF244" i="7"/>
  <c r="BF248" i="7"/>
  <c r="BF250" i="7"/>
  <c r="BF257" i="7"/>
  <c r="BF263" i="7"/>
  <c r="BF272" i="7"/>
  <c r="BF274" i="7"/>
  <c r="BF276" i="7"/>
  <c r="BF280" i="7"/>
  <c r="BF281" i="7"/>
  <c r="BK170" i="7"/>
  <c r="J170" i="7" s="1"/>
  <c r="J104" i="7" s="1"/>
  <c r="BF147" i="8"/>
  <c r="BF148" i="8"/>
  <c r="BF161" i="8"/>
  <c r="BF167" i="8"/>
  <c r="BF169" i="8"/>
  <c r="BF172" i="8"/>
  <c r="BF178" i="8"/>
  <c r="BF187" i="8"/>
  <c r="BF189" i="8"/>
  <c r="BK181" i="8"/>
  <c r="J181" i="8" s="1"/>
  <c r="J106" i="8" s="1"/>
  <c r="BK183" i="8"/>
  <c r="J183" i="8" s="1"/>
  <c r="J107" i="8" s="1"/>
  <c r="E85" i="9"/>
  <c r="BF158" i="9"/>
  <c r="BF160" i="9"/>
  <c r="BF169" i="9"/>
  <c r="BF173" i="9"/>
  <c r="BF175" i="9"/>
  <c r="BF177" i="9"/>
  <c r="BF185" i="9"/>
  <c r="BF188" i="9"/>
  <c r="BF192" i="9"/>
  <c r="BF195" i="9"/>
  <c r="BF201" i="9"/>
  <c r="BF202" i="9"/>
  <c r="BF203" i="9"/>
  <c r="BF205" i="9"/>
  <c r="BF210" i="9"/>
  <c r="BF212" i="9"/>
  <c r="BF215" i="9"/>
  <c r="BF219" i="9"/>
  <c r="BF225" i="9"/>
  <c r="BF226" i="9"/>
  <c r="BF227" i="9"/>
  <c r="BF229" i="9"/>
  <c r="BF232" i="9"/>
  <c r="BF233" i="9"/>
  <c r="BF240" i="9"/>
  <c r="BF241" i="9"/>
  <c r="BF244" i="9"/>
  <c r="BF245" i="9"/>
  <c r="BF246" i="9"/>
  <c r="BF250" i="9"/>
  <c r="BF254" i="9"/>
  <c r="BF256" i="9"/>
  <c r="BF258" i="9"/>
  <c r="BF266" i="9"/>
  <c r="BF268" i="9"/>
  <c r="BF282" i="9"/>
  <c r="BF284" i="9"/>
  <c r="BF288" i="9"/>
  <c r="BF291" i="9"/>
  <c r="BF292" i="9"/>
  <c r="BF295" i="9"/>
  <c r="BF298" i="9"/>
  <c r="BF299" i="9"/>
  <c r="BF300" i="9"/>
  <c r="BF302" i="9"/>
  <c r="BF303" i="9"/>
  <c r="BF313" i="9"/>
  <c r="BF314" i="9"/>
  <c r="BK165" i="9"/>
  <c r="J165" i="9" s="1"/>
  <c r="J102" i="9" s="1"/>
  <c r="J92" i="10"/>
  <c r="BF136" i="10"/>
  <c r="BF134" i="11"/>
  <c r="BF135" i="11"/>
  <c r="BF141" i="11"/>
  <c r="BF146" i="11"/>
  <c r="BF147" i="11"/>
  <c r="BF149" i="11"/>
  <c r="BF152" i="11"/>
  <c r="BF153" i="11"/>
  <c r="BF160" i="11"/>
  <c r="BF162" i="11"/>
  <c r="F40" i="2"/>
  <c r="BC96" i="1" s="1"/>
  <c r="F39" i="6"/>
  <c r="BB102" i="1" s="1"/>
  <c r="F39" i="8"/>
  <c r="BB105" i="1" s="1"/>
  <c r="F35" i="11"/>
  <c r="AZ108" i="1" s="1"/>
  <c r="J37" i="3"/>
  <c r="AV97" i="1" s="1"/>
  <c r="F37" i="7"/>
  <c r="AZ103" i="1" s="1"/>
  <c r="J37" i="8"/>
  <c r="AV105" i="1" s="1"/>
  <c r="F39" i="3"/>
  <c r="BB97" i="1" s="1"/>
  <c r="F40" i="9"/>
  <c r="BC106" i="1" s="1"/>
  <c r="F37" i="4"/>
  <c r="AZ99" i="1" s="1"/>
  <c r="J37" i="6"/>
  <c r="AV102" i="1" s="1"/>
  <c r="J35" i="10"/>
  <c r="AV107" i="1" s="1"/>
  <c r="F40" i="3"/>
  <c r="BC97" i="1" s="1"/>
  <c r="J37" i="7"/>
  <c r="AV103" i="1" s="1"/>
  <c r="F35" i="10"/>
  <c r="AZ107" i="1" s="1"/>
  <c r="F41" i="5"/>
  <c r="BD100" i="1" s="1"/>
  <c r="F40" i="7"/>
  <c r="BC103" i="1" s="1"/>
  <c r="F39" i="9"/>
  <c r="BB106" i="1" s="1"/>
  <c r="J37" i="2"/>
  <c r="AV96" i="1" s="1"/>
  <c r="J37" i="9"/>
  <c r="AV106" i="1" s="1"/>
  <c r="F37" i="11"/>
  <c r="BB108" i="1" s="1"/>
  <c r="F37" i="2"/>
  <c r="AZ96" i="1" s="1"/>
  <c r="F37" i="3"/>
  <c r="AZ97" i="1" s="1"/>
  <c r="F41" i="9"/>
  <c r="BD106" i="1" s="1"/>
  <c r="F37" i="5"/>
  <c r="AZ100" i="1" s="1"/>
  <c r="F39" i="7"/>
  <c r="BB103" i="1" s="1"/>
  <c r="F39" i="11"/>
  <c r="BD108" i="1" s="1"/>
  <c r="F41" i="3"/>
  <c r="BD97" i="1" s="1"/>
  <c r="F41" i="6"/>
  <c r="BD102" i="1" s="1"/>
  <c r="F37" i="9"/>
  <c r="AZ106" i="1" s="1"/>
  <c r="F41" i="2"/>
  <c r="BD96" i="1" s="1"/>
  <c r="J37" i="4"/>
  <c r="AV99" i="1" s="1"/>
  <c r="F40" i="5"/>
  <c r="BC100" i="1" s="1"/>
  <c r="F41" i="7"/>
  <c r="BD103" i="1" s="1"/>
  <c r="F38" i="10"/>
  <c r="BC107" i="1" s="1"/>
  <c r="F38" i="11"/>
  <c r="BC108" i="1" s="1"/>
  <c r="F39" i="2"/>
  <c r="BB96" i="1" s="1"/>
  <c r="F39" i="5"/>
  <c r="BB100" i="1" s="1"/>
  <c r="AS94" i="1"/>
  <c r="F37" i="6"/>
  <c r="AZ102" i="1" s="1"/>
  <c r="F37" i="8"/>
  <c r="AZ105" i="1" s="1"/>
  <c r="F37" i="10"/>
  <c r="BB107" i="1" s="1"/>
  <c r="F41" i="4"/>
  <c r="BD99" i="1" s="1"/>
  <c r="F40" i="8"/>
  <c r="BC105" i="1" s="1"/>
  <c r="F39" i="4"/>
  <c r="BB99" i="1" s="1"/>
  <c r="J37" i="5"/>
  <c r="AV100" i="1" s="1"/>
  <c r="F41" i="8"/>
  <c r="BD105" i="1" s="1"/>
  <c r="J35" i="11"/>
  <c r="AV108" i="1" s="1"/>
  <c r="F40" i="4"/>
  <c r="BC99" i="1" s="1"/>
  <c r="F40" i="6"/>
  <c r="BC102" i="1" s="1"/>
  <c r="F39" i="10"/>
  <c r="BD107" i="1" s="1"/>
  <c r="P139" i="4" l="1"/>
  <c r="P164" i="8"/>
  <c r="P141" i="8" s="1"/>
  <c r="AU105" i="1" s="1"/>
  <c r="P161" i="6"/>
  <c r="P141" i="6" s="1"/>
  <c r="AU102" i="1" s="1"/>
  <c r="P157" i="4"/>
  <c r="R164" i="8"/>
  <c r="R142" i="6"/>
  <c r="P142" i="6"/>
  <c r="R157" i="4"/>
  <c r="T161" i="6"/>
  <c r="R161" i="6"/>
  <c r="R141" i="6" s="1"/>
  <c r="T157" i="4"/>
  <c r="BK161" i="6"/>
  <c r="J161" i="6" s="1"/>
  <c r="J102" i="6" s="1"/>
  <c r="T213" i="9"/>
  <c r="R142" i="8"/>
  <c r="P140" i="2"/>
  <c r="AU96" i="1" s="1"/>
  <c r="R212" i="7"/>
  <c r="R141" i="2"/>
  <c r="R140" i="2" s="1"/>
  <c r="BK212" i="7"/>
  <c r="J212" i="7" s="1"/>
  <c r="J108" i="7" s="1"/>
  <c r="P150" i="7"/>
  <c r="P148" i="3"/>
  <c r="R148" i="3"/>
  <c r="T150" i="7"/>
  <c r="R152" i="9"/>
  <c r="T204" i="5"/>
  <c r="P148" i="5"/>
  <c r="BK164" i="8"/>
  <c r="J164" i="8" s="1"/>
  <c r="J102" i="8" s="1"/>
  <c r="T142" i="8"/>
  <c r="P212" i="7"/>
  <c r="R148" i="5"/>
  <c r="P138" i="4"/>
  <c r="AU99" i="1" s="1"/>
  <c r="R213" i="9"/>
  <c r="R139" i="4"/>
  <c r="P201" i="3"/>
  <c r="BK139" i="4"/>
  <c r="J139" i="4" s="1"/>
  <c r="J99" i="4" s="1"/>
  <c r="BK201" i="3"/>
  <c r="J201" i="3" s="1"/>
  <c r="J105" i="3" s="1"/>
  <c r="T141" i="2"/>
  <c r="T140" i="2" s="1"/>
  <c r="T142" i="6"/>
  <c r="T141" i="6" s="1"/>
  <c r="BK204" i="5"/>
  <c r="J204" i="5" s="1"/>
  <c r="J107" i="5" s="1"/>
  <c r="BK141" i="2"/>
  <c r="J141" i="2" s="1"/>
  <c r="J99" i="2" s="1"/>
  <c r="T152" i="9"/>
  <c r="P204" i="5"/>
  <c r="R201" i="3"/>
  <c r="T148" i="3"/>
  <c r="BK142" i="8"/>
  <c r="R204" i="5"/>
  <c r="P213" i="9"/>
  <c r="P152" i="9"/>
  <c r="T164" i="8"/>
  <c r="T212" i="7"/>
  <c r="R150" i="7"/>
  <c r="T148" i="5"/>
  <c r="T139" i="4"/>
  <c r="T201" i="3"/>
  <c r="J142" i="2"/>
  <c r="J100" i="2" s="1"/>
  <c r="BK148" i="3"/>
  <c r="J148" i="3" s="1"/>
  <c r="J99" i="3" s="1"/>
  <c r="J205" i="5"/>
  <c r="J108" i="5" s="1"/>
  <c r="J235" i="5"/>
  <c r="J115" i="5" s="1"/>
  <c r="J162" i="6"/>
  <c r="J103" i="6" s="1"/>
  <c r="BK183" i="6"/>
  <c r="J183" i="6" s="1"/>
  <c r="J108" i="6" s="1"/>
  <c r="J165" i="8"/>
  <c r="J103" i="8" s="1"/>
  <c r="J186" i="8"/>
  <c r="J109" i="8" s="1"/>
  <c r="BK128" i="10"/>
  <c r="J128" i="10" s="1"/>
  <c r="J96" i="10" s="1"/>
  <c r="J130" i="10"/>
  <c r="J98" i="10" s="1"/>
  <c r="BK159" i="2"/>
  <c r="J159" i="2" s="1"/>
  <c r="J102" i="2" s="1"/>
  <c r="J202" i="3"/>
  <c r="J106" i="3" s="1"/>
  <c r="BK271" i="3"/>
  <c r="J271" i="3" s="1"/>
  <c r="J114" i="3" s="1"/>
  <c r="J140" i="4"/>
  <c r="J100" i="4" s="1"/>
  <c r="BK157" i="4"/>
  <c r="J157" i="4" s="1"/>
  <c r="J102" i="4" s="1"/>
  <c r="BK148" i="5"/>
  <c r="BK142" i="6"/>
  <c r="BK150" i="7"/>
  <c r="J150" i="7" s="1"/>
  <c r="J99" i="7" s="1"/>
  <c r="J213" i="7"/>
  <c r="J109" i="7" s="1"/>
  <c r="BK213" i="9"/>
  <c r="J213" i="9" s="1"/>
  <c r="J107" i="9" s="1"/>
  <c r="BF105" i="11"/>
  <c r="J36" i="11" s="1"/>
  <c r="AW108" i="1" s="1"/>
  <c r="AT108" i="1" s="1"/>
  <c r="J143" i="8"/>
  <c r="J100" i="8" s="1"/>
  <c r="BK152" i="9"/>
  <c r="J152" i="9" s="1"/>
  <c r="J99" i="9" s="1"/>
  <c r="J311" i="9"/>
  <c r="J119" i="9" s="1"/>
  <c r="BK173" i="2"/>
  <c r="J173" i="2" s="1"/>
  <c r="J107" i="2" s="1"/>
  <c r="J32" i="11"/>
  <c r="AG108" i="1" s="1"/>
  <c r="J107" i="11"/>
  <c r="BC95" i="1"/>
  <c r="AY95" i="1" s="1"/>
  <c r="AZ104" i="1"/>
  <c r="AV104" i="1" s="1"/>
  <c r="BD98" i="1"/>
  <c r="BC104" i="1"/>
  <c r="AY104" i="1" s="1"/>
  <c r="BC98" i="1"/>
  <c r="AY98" i="1" s="1"/>
  <c r="BB98" i="1"/>
  <c r="AX98" i="1" s="1"/>
  <c r="AZ95" i="1"/>
  <c r="AV95" i="1" s="1"/>
  <c r="BB95" i="1"/>
  <c r="AX95" i="1" s="1"/>
  <c r="AZ101" i="1"/>
  <c r="AV101" i="1" s="1"/>
  <c r="BD104" i="1"/>
  <c r="BD101" i="1"/>
  <c r="BB101" i="1"/>
  <c r="AX101" i="1" s="1"/>
  <c r="AZ98" i="1"/>
  <c r="AV98" i="1" s="1"/>
  <c r="BC101" i="1"/>
  <c r="AY101" i="1" s="1"/>
  <c r="BD95" i="1"/>
  <c r="BB104" i="1"/>
  <c r="AX104" i="1" s="1"/>
  <c r="R138" i="4" l="1"/>
  <c r="R149" i="7"/>
  <c r="R141" i="8"/>
  <c r="T138" i="4"/>
  <c r="P151" i="9"/>
  <c r="AU106" i="1" s="1"/>
  <c r="AU104" i="1" s="1"/>
  <c r="T151" i="9"/>
  <c r="BK141" i="8"/>
  <c r="J141" i="8" s="1"/>
  <c r="J98" i="8" s="1"/>
  <c r="J32" i="8" s="1"/>
  <c r="BK141" i="6"/>
  <c r="J141" i="6" s="1"/>
  <c r="J98" i="6" s="1"/>
  <c r="J32" i="6" s="1"/>
  <c r="BK147" i="5"/>
  <c r="J147" i="5" s="1"/>
  <c r="J98" i="5" s="1"/>
  <c r="J32" i="5" s="1"/>
  <c r="J124" i="5" s="1"/>
  <c r="J118" i="5" s="1"/>
  <c r="J33" i="5" s="1"/>
  <c r="J34" i="5" s="1"/>
  <c r="AG100" i="1" s="1"/>
  <c r="T147" i="5"/>
  <c r="BD94" i="1"/>
  <c r="W33" i="1" s="1"/>
  <c r="P147" i="5"/>
  <c r="AU100" i="1" s="1"/>
  <c r="AU98" i="1" s="1"/>
  <c r="R151" i="9"/>
  <c r="P147" i="3"/>
  <c r="AU97" i="1" s="1"/>
  <c r="AU95" i="1" s="1"/>
  <c r="T141" i="8"/>
  <c r="R147" i="3"/>
  <c r="T147" i="3"/>
  <c r="R147" i="5"/>
  <c r="T149" i="7"/>
  <c r="P149" i="7"/>
  <c r="AU103" i="1" s="1"/>
  <c r="AU101" i="1" s="1"/>
  <c r="J41" i="11"/>
  <c r="BK138" i="4"/>
  <c r="J138" i="4" s="1"/>
  <c r="J98" i="4" s="1"/>
  <c r="J32" i="4" s="1"/>
  <c r="J148" i="5"/>
  <c r="J99" i="5" s="1"/>
  <c r="J142" i="6"/>
  <c r="J99" i="6" s="1"/>
  <c r="BK149" i="7"/>
  <c r="J149" i="7" s="1"/>
  <c r="J98" i="7" s="1"/>
  <c r="J142" i="8"/>
  <c r="J99" i="8" s="1"/>
  <c r="J30" i="10"/>
  <c r="BK151" i="9"/>
  <c r="J151" i="9" s="1"/>
  <c r="J98" i="9" s="1"/>
  <c r="BK140" i="2"/>
  <c r="J140" i="2" s="1"/>
  <c r="J98" i="2" s="1"/>
  <c r="J32" i="2" s="1"/>
  <c r="J117" i="2" s="1"/>
  <c r="J111" i="2" s="1"/>
  <c r="J33" i="2" s="1"/>
  <c r="BK147" i="3"/>
  <c r="J147" i="3" s="1"/>
  <c r="J98" i="3" s="1"/>
  <c r="J32" i="3" s="1"/>
  <c r="AN108" i="1"/>
  <c r="AZ94" i="1"/>
  <c r="AV94" i="1" s="1"/>
  <c r="AK29" i="1" s="1"/>
  <c r="BB94" i="1"/>
  <c r="W31" i="1" s="1"/>
  <c r="BC94" i="1"/>
  <c r="W32" i="1" s="1"/>
  <c r="F36" i="11"/>
  <c r="BA108" i="1" s="1"/>
  <c r="J32" i="7" l="1"/>
  <c r="J126" i="7" s="1"/>
  <c r="J120" i="7" s="1"/>
  <c r="J33" i="7" s="1"/>
  <c r="BF117" i="2"/>
  <c r="J38" i="2" s="1"/>
  <c r="AW96" i="1" s="1"/>
  <c r="AT96" i="1" s="1"/>
  <c r="BF124" i="5"/>
  <c r="F38" i="5" s="1"/>
  <c r="BA100" i="1" s="1"/>
  <c r="J32" i="9"/>
  <c r="AU94" i="1"/>
  <c r="J126" i="5"/>
  <c r="J107" i="10"/>
  <c r="BF107" i="10" s="1"/>
  <c r="F36" i="10" s="1"/>
  <c r="BA107" i="1" s="1"/>
  <c r="W29" i="1"/>
  <c r="J119" i="2"/>
  <c r="J124" i="3"/>
  <c r="J118" i="3" s="1"/>
  <c r="J33" i="3" s="1"/>
  <c r="J34" i="3" s="1"/>
  <c r="AG97" i="1" s="1"/>
  <c r="J115" i="4"/>
  <c r="J109" i="4" s="1"/>
  <c r="J33" i="4" s="1"/>
  <c r="J34" i="4" s="1"/>
  <c r="AG99" i="1" s="1"/>
  <c r="J118" i="8"/>
  <c r="J112" i="8" s="1"/>
  <c r="J33" i="8" s="1"/>
  <c r="J34" i="8" s="1"/>
  <c r="AG105" i="1" s="1"/>
  <c r="AX94" i="1"/>
  <c r="J34" i="2"/>
  <c r="AG96" i="1" s="1"/>
  <c r="J118" i="6"/>
  <c r="J112" i="6" s="1"/>
  <c r="J33" i="6" s="1"/>
  <c r="J34" i="6" s="1"/>
  <c r="AG102" i="1" s="1"/>
  <c r="AY94" i="1"/>
  <c r="J43" i="2" l="1"/>
  <c r="BF126" i="7"/>
  <c r="J38" i="7" s="1"/>
  <c r="AW103" i="1" s="1"/>
  <c r="AT103" i="1" s="1"/>
  <c r="BF118" i="8"/>
  <c r="J38" i="8" s="1"/>
  <c r="AW105" i="1" s="1"/>
  <c r="AT105" i="1" s="1"/>
  <c r="BF118" i="6"/>
  <c r="J38" i="6" s="1"/>
  <c r="AW102" i="1" s="1"/>
  <c r="AT102" i="1" s="1"/>
  <c r="BF124" i="3"/>
  <c r="J38" i="3" s="1"/>
  <c r="AW97" i="1" s="1"/>
  <c r="AT97" i="1" s="1"/>
  <c r="BF115" i="4"/>
  <c r="F38" i="4" s="1"/>
  <c r="BA99" i="1" s="1"/>
  <c r="BA98" i="1" s="1"/>
  <c r="AW98" i="1" s="1"/>
  <c r="AT98" i="1" s="1"/>
  <c r="AN96" i="1"/>
  <c r="AG95" i="1"/>
  <c r="F38" i="2"/>
  <c r="BA96" i="1" s="1"/>
  <c r="J120" i="6"/>
  <c r="J126" i="3"/>
  <c r="J128" i="7"/>
  <c r="J34" i="7"/>
  <c r="AG103" i="1" s="1"/>
  <c r="J101" i="10"/>
  <c r="J31" i="10" s="1"/>
  <c r="J32" i="10" s="1"/>
  <c r="AG107" i="1" s="1"/>
  <c r="J120" i="8"/>
  <c r="AG98" i="1"/>
  <c r="J117" i="4"/>
  <c r="J38" i="5"/>
  <c r="AW100" i="1" s="1"/>
  <c r="AT100" i="1" s="1"/>
  <c r="J128" i="9"/>
  <c r="J122" i="9" s="1"/>
  <c r="J33" i="9" s="1"/>
  <c r="J34" i="9" s="1"/>
  <c r="AG106" i="1" s="1"/>
  <c r="J36" i="10"/>
  <c r="AW107" i="1" s="1"/>
  <c r="AT107" i="1" s="1"/>
  <c r="AN98" i="1" l="1"/>
  <c r="AN103" i="1"/>
  <c r="J43" i="5"/>
  <c r="J43" i="6"/>
  <c r="J43" i="8"/>
  <c r="BF128" i="9"/>
  <c r="F38" i="9" s="1"/>
  <c r="BA106" i="1" s="1"/>
  <c r="J43" i="3"/>
  <c r="J43" i="7"/>
  <c r="J41" i="10"/>
  <c r="AN100" i="1"/>
  <c r="AN97" i="1"/>
  <c r="AN105" i="1"/>
  <c r="AN102" i="1"/>
  <c r="AN107" i="1"/>
  <c r="J109" i="10"/>
  <c r="AG104" i="1"/>
  <c r="F38" i="3"/>
  <c r="BA97" i="1" s="1"/>
  <c r="BA95" i="1" s="1"/>
  <c r="AW95" i="1" s="1"/>
  <c r="AT95" i="1" s="1"/>
  <c r="J130" i="9"/>
  <c r="AG101" i="1"/>
  <c r="F38" i="8"/>
  <c r="BA105" i="1" s="1"/>
  <c r="J38" i="4"/>
  <c r="AW99" i="1" s="1"/>
  <c r="AT99" i="1" s="1"/>
  <c r="F38" i="6"/>
  <c r="BA102" i="1" s="1"/>
  <c r="F38" i="7"/>
  <c r="BA103" i="1" s="1"/>
  <c r="J43" i="4" l="1"/>
  <c r="AN99" i="1"/>
  <c r="AN95" i="1"/>
  <c r="BA104" i="1"/>
  <c r="AW104" i="1" s="1"/>
  <c r="AT104" i="1" s="1"/>
  <c r="BA101" i="1"/>
  <c r="AW101" i="1" s="1"/>
  <c r="AT101" i="1" s="1"/>
  <c r="AG94" i="1"/>
  <c r="AK26" i="1" s="1"/>
  <c r="J38" i="9"/>
  <c r="AW106" i="1" s="1"/>
  <c r="AT106" i="1" s="1"/>
  <c r="J43" i="9" l="1"/>
  <c r="AN106" i="1"/>
  <c r="AN104" i="1"/>
  <c r="AN101" i="1"/>
  <c r="BA94" i="1"/>
  <c r="W30" i="1" s="1"/>
  <c r="AW94" i="1" l="1"/>
  <c r="AK30" i="1" s="1"/>
  <c r="AK35" i="1" s="1"/>
  <c r="AT94" i="1" l="1"/>
  <c r="AN94" i="1" s="1"/>
</calcChain>
</file>

<file path=xl/sharedStrings.xml><?xml version="1.0" encoding="utf-8"?>
<sst xmlns="http://schemas.openxmlformats.org/spreadsheetml/2006/main" count="11077" uniqueCount="1493">
  <si>
    <t>Export Komplet</t>
  </si>
  <si>
    <t/>
  </si>
  <si>
    <t>2.0</t>
  </si>
  <si>
    <t>False</t>
  </si>
  <si>
    <t>{dc2ad18c-a033-4ff9-821f-f4c1692a7a08}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</si>
  <si>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</si>
  <si>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</si>
  <si>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</si>
  <si>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</si>
  <si>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</si>
  <si>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</si>
  <si>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</si>
  <si>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2020-072REV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</si>
  <si>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</si>
  <si>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</si>
  <si>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SPŠ J. Murgaša B.Bystrica - kompletná rekonštrukcia objektov - zníženie energetickej náročnosti</t>
  </si>
  <si>
    <t>JKSO:</t>
  </si>
  <si>
    <t>KS:</t>
  </si>
  <si>
    <t>Miesto:</t>
  </si>
  <si>
    <t>Hurbanova 6, 975 18 BB</t>
  </si>
  <si>
    <t>Dátum:</t>
  </si>
  <si>
    <t>Objednávateľ:</t>
  </si>
  <si>
    <t>IČO:</t>
  </si>
  <si>
    <t>SPŠ J. Murgaša, Banská Bystrica</t>
  </si>
  <si>
    <t>IČ DPH:</t>
  </si>
  <si>
    <t>Zhotoviteľ:</t>
  </si>
  <si>
    <t>Projektant:</t>
  </si>
  <si>
    <t>VISIA s.r.o ,Sládkovičova 2052/50A Šala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</si>
  <si>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</si>
  <si>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</si>
  <si>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</si>
  <si>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</si>
  <si>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</si>
  <si>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</si>
  <si>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</si>
  <si>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</si>
  <si>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</si>
  <si>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</si>
  <si>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</si>
  <si>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</si>
  <si>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</si>
  <si>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</si>
  <si>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</si>
  <si>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</si>
  <si>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</si>
  <si>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</si>
  <si>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</si>
  <si>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</si>
  <si>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</si>
  <si>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</si>
  <si>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</si>
  <si>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</si>
  <si>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</si>
  <si>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</si>
  <si>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</si>
  <si>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</si>
  <si>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</si>
  <si>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</si>
  <si>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</si>
  <si>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</si>
  <si>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</si>
  <si>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</si>
  <si>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</si>
  <si>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</si>
  <si>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</si>
  <si>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</si>
  <si>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</si>
  <si>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</si>
  <si>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</si>
  <si>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</si>
  <si>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</si>
  <si>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</si>
  <si>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</si>
  <si>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</si>
  <si>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</si>
  <si>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</si>
  <si>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</si>
  <si>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</t>
  </si>
  <si>
    <t xml:space="preserve">SO 101 </t>
  </si>
  <si>
    <t>STA</t>
  </si>
  <si>
    <t>1</t>
  </si>
  <si>
    <t>{048c7393-9b84-4ed2-a5f4-b74ed54157d0}</t>
  </si>
  <si>
    <t>/</t>
  </si>
  <si>
    <t>A1</t>
  </si>
  <si>
    <t>Búracie práce</t>
  </si>
  <si>
    <t>Časť</t>
  </si>
  <si>
    <t>2</t>
  </si>
  <si>
    <t>{ec7ce752-2be2-4593-ae67-2c6bdea168cc}</t>
  </si>
  <si>
    <t>A2</t>
  </si>
  <si>
    <t>Nový stav</t>
  </si>
  <si>
    <t>{9fae02dd-e0c4-44c3-9389-ff98b5b3a1b8}</t>
  </si>
  <si>
    <t>B</t>
  </si>
  <si>
    <t>SO 102</t>
  </si>
  <si>
    <t>{77766059-447b-4f17-b4f4-b5a227e7cd7c}</t>
  </si>
  <si>
    <t>B1</t>
  </si>
  <si>
    <t>{7712cf34-2b0c-4fd1-804f-317e974e13cd}</t>
  </si>
  <si>
    <t>B2</t>
  </si>
  <si>
    <t>{b7b21b89-1fe4-4ce8-9768-c66b786456c4}</t>
  </si>
  <si>
    <t>C</t>
  </si>
  <si>
    <t>SO 103</t>
  </si>
  <si>
    <t>{55923b64-a44f-4932-abfa-b0d7fc41e067}</t>
  </si>
  <si>
    <t>C1</t>
  </si>
  <si>
    <t>{9f06f5d1-31fd-4650-a2c3-acea74a36caf}</t>
  </si>
  <si>
    <t>C2</t>
  </si>
  <si>
    <t>{a054142b-cd87-4163-8e52-851e1f4cf50c}</t>
  </si>
  <si>
    <t>SO 104</t>
  </si>
  <si>
    <t>{5ac30060-e494-4409-81cd-10b516daa90d}</t>
  </si>
  <si>
    <t>D1</t>
  </si>
  <si>
    <t>{dfd2237e-1251-4085-8e81-3938b907552c}</t>
  </si>
  <si>
    <t>D2</t>
  </si>
  <si>
    <t>{298596f1-2679-4124-ad0c-2b57f45dd06e}</t>
  </si>
  <si>
    <t>F</t>
  </si>
  <si>
    <t>Zdravotechnika - vonkajšky</t>
  </si>
  <si>
    <t>{210da7ad-489d-4a7d-b4f8-332841c7a9c0}</t>
  </si>
  <si>
    <t>H</t>
  </si>
  <si>
    <t>Elektroinštalácia</t>
  </si>
  <si>
    <t>{fbd2b93c-9e49-4466-ae12-b4fb690ee3c2}</t>
  </si>
  <si>
    <t>KRYCÍ LIST ROZPOČTU</t>
  </si>
  <si>
    <t>Objekt:</t>
  </si>
  <si>
    <t xml:space="preserve">A - SO 101 </t>
  </si>
  <si>
    <t>Časť:</t>
  </si>
  <si>
    <t>A1 - Búracie práce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</si>
  <si>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</si>
  <si>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</si>
  <si>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</si>
  <si>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</si>
  <si>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</si>
  <si>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</si>
  <si>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</si>
  <si>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</si>
  <si>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</si>
  <si>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</si>
  <si>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</si>
  <si>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721 - Zdravotechnika - vnútorná kanalizácia</t>
  </si>
  <si>
    <t xml:space="preserve">    764 - Konštrukcie klampiarske</t>
  </si>
  <si>
    <t xml:space="preserve">    766 - Konštrukcie stolárske</t>
  </si>
  <si>
    <t xml:space="preserve">    767 - Konštrukcie doplnkové kovové</t>
  </si>
  <si>
    <t>M - Práce a dodávky M</t>
  </si>
  <si>
    <t xml:space="preserve">    21-M - Elektromontáže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</si>
  <si>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</si>
  <si>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</si>
  <si>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</si>
  <si>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</si>
  <si>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</si>
  <si>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</si>
  <si>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</si>
  <si>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</si>
  <si>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</si>
  <si>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</si>
  <si>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</si>
  <si>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</si>
  <si>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</si>
  <si>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</si>
  <si>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</si>
  <si>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</si>
  <si>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</si>
  <si>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</si>
  <si>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</si>
  <si>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</si>
  <si>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</si>
  <si>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</si>
  <si>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</si>
  <si>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</si>
  <si>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</si>
  <si>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</si>
  <si>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</si>
  <si>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113106121</t>
  </si>
  <si>
    <t>Rozoberanie dlažby, z betónových alebo kamenin. dlaždíc, dosiek alebo tvaroviek,  -0,13800t</t>
  </si>
  <si>
    <t>m2</t>
  </si>
  <si>
    <t>4</t>
  </si>
  <si>
    <t>-359112426</t>
  </si>
  <si>
    <t>113107131</t>
  </si>
  <si>
    <t>Odstránenie krytu v ploche do 200 m2 z betónu prostého, hr. vrstvy do 150 mm,  -0,22500t</t>
  </si>
  <si>
    <t>935887925</t>
  </si>
  <si>
    <t>9</t>
  </si>
  <si>
    <t>Ostatné konštrukcie a práce-búranie</t>
  </si>
  <si>
    <t>3</t>
  </si>
  <si>
    <t>919735123</t>
  </si>
  <si>
    <t>Rezanie existujúceho betónového krytu alebo podkladu hĺbky nad 100 do 150 mm</t>
  </si>
  <si>
    <t>m</t>
  </si>
  <si>
    <t>1877612183</t>
  </si>
  <si>
    <t>968071116</t>
  </si>
  <si>
    <t>Demontáž dverí kovových vchodových, 1 bm obvodu - 0,005t</t>
  </si>
  <si>
    <t>-706706984</t>
  </si>
  <si>
    <t>5</t>
  </si>
  <si>
    <t>968071125</t>
  </si>
  <si>
    <t>Vyvesenie kovového dverného krídla do suti plochy do 2 m2</t>
  </si>
  <si>
    <t>ks</t>
  </si>
  <si>
    <t>-1436628313</t>
  </si>
  <si>
    <t>6</t>
  </si>
  <si>
    <t>968081112</t>
  </si>
  <si>
    <t>Vyvesenie plastového okenného krídla do suti plochy do 1, 5 m2, -0,01400t</t>
  </si>
  <si>
    <t>196017690</t>
  </si>
  <si>
    <t>7</t>
  </si>
  <si>
    <t>968081115</t>
  </si>
  <si>
    <t>Demontáž okien plastových, 1 bm obvodu - 0,007t</t>
  </si>
  <si>
    <t>1626017479</t>
  </si>
  <si>
    <t>8</t>
  </si>
  <si>
    <t>978036391</t>
  </si>
  <si>
    <t>Otlčenie omietok šľachtených a pod., vonkajších z umelého kameňa, v rozsahu do 100 %,  -0,06800t</t>
  </si>
  <si>
    <t>1956997186</t>
  </si>
  <si>
    <t>979011111</t>
  </si>
  <si>
    <t>Zvislá doprava sutiny a vybúraných hmôt za prvé podlažie nad alebo pod základným podlažím</t>
  </si>
  <si>
    <t>t</t>
  </si>
  <si>
    <t>1486061366</t>
  </si>
  <si>
    <t>10</t>
  </si>
  <si>
    <t>979011121</t>
  </si>
  <si>
    <t>Zvislá doprava sutiny a vybúraných hmôt za každé ďalšie podlažie</t>
  </si>
  <si>
    <t>-705425288</t>
  </si>
  <si>
    <t>11</t>
  </si>
  <si>
    <t>979081111</t>
  </si>
  <si>
    <t>Odvoz sutiny a vybúraných hmôt na skládku do 1 km</t>
  </si>
  <si>
    <t>-604489099</t>
  </si>
  <si>
    <t>12</t>
  </si>
  <si>
    <t>979081121</t>
  </si>
  <si>
    <t>Odvoz sutiny a vybúraných hmôt na skládku za každý ďalší 1 km</t>
  </si>
  <si>
    <t>-1954916511</t>
  </si>
  <si>
    <t>13</t>
  </si>
  <si>
    <t>979082111</t>
  </si>
  <si>
    <t>Vnútrostavenisková doprava sutiny a vybúraných hmôt do 10 m</t>
  </si>
  <si>
    <t>861047769</t>
  </si>
  <si>
    <t>14</t>
  </si>
  <si>
    <t>979082121</t>
  </si>
  <si>
    <t>Vnútrostavenisková doprava sutiny a vybúraných hmôt za každých ďalších 5 m</t>
  </si>
  <si>
    <t>477269276</t>
  </si>
  <si>
    <t>15</t>
  </si>
  <si>
    <t>979089012</t>
  </si>
  <si>
    <t>Poplatok za skladovanie - betón, tehly, dlaždice (17 01 ), ostatné</t>
  </si>
  <si>
    <t>-2071965226</t>
  </si>
  <si>
    <t>PSV</t>
  </si>
  <si>
    <t>Práce a dodávky PSV</t>
  </si>
  <si>
    <t>721</t>
  </si>
  <si>
    <t>Zdravotechnika - vnútorná kanalizácia</t>
  </si>
  <si>
    <t>16</t>
  </si>
  <si>
    <t>721242803</t>
  </si>
  <si>
    <t>Demontáž lapača strešných splavenín DN 100,  -0,02113t</t>
  </si>
  <si>
    <t>-1132483960</t>
  </si>
  <si>
    <t>764</t>
  </si>
  <si>
    <t>Konštrukcie klampiarske</t>
  </si>
  <si>
    <t>17</t>
  </si>
  <si>
    <t>764323820</t>
  </si>
  <si>
    <t>Demontáž odkvapov na strechách s lepenkovou krytinou rš 250 mm,  -0,00260t</t>
  </si>
  <si>
    <t>-2102744572</t>
  </si>
  <si>
    <t>18</t>
  </si>
  <si>
    <t>764410850</t>
  </si>
  <si>
    <t>Demontáž oplechovania parapetov rš od 100 do 330 mm,  -0,00135t</t>
  </si>
  <si>
    <t>753735046</t>
  </si>
  <si>
    <t>19</t>
  </si>
  <si>
    <t>764430810</t>
  </si>
  <si>
    <t>Demontáž oplechovania múrov a nadmuroviek rš do 250 mm,  -0,00142t</t>
  </si>
  <si>
    <t>-1733565907</t>
  </si>
  <si>
    <t>764430840</t>
  </si>
  <si>
    <t>Demontáž oplechovania múrov a nadmuroviek rš od 330 do 500 mm,  -0,00230t</t>
  </si>
  <si>
    <t>-1564939878</t>
  </si>
  <si>
    <t>21</t>
  </si>
  <si>
    <t>764453881</t>
  </si>
  <si>
    <t>Demontáž odpadového výpustu vody kruhového,  -0,00020t</t>
  </si>
  <si>
    <t>-1554271565</t>
  </si>
  <si>
    <t>22</t>
  </si>
  <si>
    <t>764454801</t>
  </si>
  <si>
    <t>Demontáž odpadových rúr kruhových, s priemerom 75 a 100 mm,  -0,00226t</t>
  </si>
  <si>
    <t>91898026</t>
  </si>
  <si>
    <t>766</t>
  </si>
  <si>
    <t>Konštrukcie stolárske</t>
  </si>
  <si>
    <t>23</t>
  </si>
  <si>
    <t>766694986</t>
  </si>
  <si>
    <t>Demontáž parapetnej dosky plastovej šírky do 300 mm, dĺžky nad 1600 mm, -0,006t</t>
  </si>
  <si>
    <t>-1384254922</t>
  </si>
  <si>
    <t>767</t>
  </si>
  <si>
    <t>Konštrukcie doplnkové kovové</t>
  </si>
  <si>
    <t>24</t>
  </si>
  <si>
    <t>767996801</t>
  </si>
  <si>
    <t>Demontáž ostatných doplnkov stavieb s hmotnosťou jednotlivých dielov konštrukcií do 50 kg,  -0,00100t</t>
  </si>
  <si>
    <t>kg</t>
  </si>
  <si>
    <t>-1864444916</t>
  </si>
  <si>
    <t>M</t>
  </si>
  <si>
    <t>Práce a dodávky M</t>
  </si>
  <si>
    <t>21-M</t>
  </si>
  <si>
    <t>Elektromontáže</t>
  </si>
  <si>
    <t>25</t>
  </si>
  <si>
    <t>210964801</t>
  </si>
  <si>
    <t>Demontáž - uzemňovacie vedenie na povrchu FeZn drôz zvodový   -0,00063 t</t>
  </si>
  <si>
    <t>64</t>
  </si>
  <si>
    <t>1997354967</t>
  </si>
  <si>
    <t>26</t>
  </si>
  <si>
    <t>210964823</t>
  </si>
  <si>
    <t>Demontáž - podpery vedenia FeZn pre lepenkové a škridlové strechy PV22 a PV25   -0,00036 t</t>
  </si>
  <si>
    <t>-675411852</t>
  </si>
  <si>
    <t>27</t>
  </si>
  <si>
    <t>210965421</t>
  </si>
  <si>
    <t>Demontáž elektrického vykurovacieho kábla pre ochranu odkvapového zvodu   -0,00006 t</t>
  </si>
  <si>
    <t>304877295</t>
  </si>
  <si>
    <t>A2 - Nový stav</t>
  </si>
  <si>
    <t xml:space="preserve">    2 - Zakladanie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</si>
  <si>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</si>
  <si>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</si>
  <si>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</si>
  <si>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</si>
  <si>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</si>
  <si>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765 - Konštrukcie - krytiny tvrdé</t>
  </si>
  <si>
    <t xml:space="preserve">    784 - Maľby</t>
  </si>
  <si>
    <t>132201102</t>
  </si>
  <si>
    <t>Výkop ryhy do šírky 600 mm v horn.3 nad 100 m3</t>
  </si>
  <si>
    <t>m3</t>
  </si>
  <si>
    <t>1449925180</t>
  </si>
  <si>
    <t>132201109</t>
  </si>
  <si>
    <t>Príplatok k cene za lepivosť pri hĺbení rýh šírky do 600 mm zapažených i nezapažených s urovnaním dna v hornine 3</t>
  </si>
  <si>
    <t>-1146806208</t>
  </si>
  <si>
    <t>162501102</t>
  </si>
  <si>
    <t>Vodorovné premiestnenie výkopku po spevnenej ceste z horniny tr.1-4, do 100 m3 na vzdialenosť do 3000 m</t>
  </si>
  <si>
    <t>-247360030</t>
  </si>
  <si>
    <t>162501105</t>
  </si>
  <si>
    <t>Vodorovné premiestnenie výkopku po spevnenej ceste z horniny tr.1-4, do 100 m3, príplatok k cene za každých ďalšich a začatých 1000 m</t>
  </si>
  <si>
    <t>651661308</t>
  </si>
  <si>
    <t>174101001</t>
  </si>
  <si>
    <t>Zásyp sypaninou so zhutnením jám, šachiet, rýh, zárezov alebo okolo objektov do 100 m3</t>
  </si>
  <si>
    <t>265217707</t>
  </si>
  <si>
    <t>583410004400</t>
  </si>
  <si>
    <t>Štrkodrva frakcia 0-63 mm, STN EN 13242 + A1</t>
  </si>
  <si>
    <t>-1024171052</t>
  </si>
  <si>
    <t>175101201</t>
  </si>
  <si>
    <t>Obsyp objektov sypaninou z vhodných hornín 1 až 4 bez prehodenia sypaniny</t>
  </si>
  <si>
    <t>-370146770</t>
  </si>
  <si>
    <t>181101101R</t>
  </si>
  <si>
    <t>Úprava pláne vyrovnaním výškových rozdielov  v hornine 1-4 bez zhutnenia</t>
  </si>
  <si>
    <t>-1362271077</t>
  </si>
  <si>
    <t>Zakladanie</t>
  </si>
  <si>
    <t>289971211</t>
  </si>
  <si>
    <t>Zhotovenie vrstvy z geotextílie na upravenom povrchu sklon do 1 : 5 , šírky od 0 do 3 m</t>
  </si>
  <si>
    <t>1644673410</t>
  </si>
  <si>
    <t>693110001100</t>
  </si>
  <si>
    <t>Geotextília polypropylénová  PP 200, netkaná</t>
  </si>
  <si>
    <t>-1219228201</t>
  </si>
  <si>
    <t>Úpravy povrchov, podlahy, osadenie</t>
  </si>
  <si>
    <t>610991111</t>
  </si>
  <si>
    <t>Zakrývanie výplní okenných otvorov, predmetov a konštrukcií</t>
  </si>
  <si>
    <t>-1758850679</t>
  </si>
  <si>
    <t>612425931</t>
  </si>
  <si>
    <t>Omietka vápenná vnútorného ostenia okenného alebo dverného štuková</t>
  </si>
  <si>
    <t>353774291</t>
  </si>
  <si>
    <t>622460122</t>
  </si>
  <si>
    <t>Príprava vonkajšieho podkladu stien penetráciou hĺbkovou</t>
  </si>
  <si>
    <t>205189476</t>
  </si>
  <si>
    <t>622460245</t>
  </si>
  <si>
    <t>Vonkajšia omietka stien vápennocementová jadrová (hrubá), hr. 30 mm</t>
  </si>
  <si>
    <t>1734496027</t>
  </si>
  <si>
    <t>622464582</t>
  </si>
  <si>
    <t>Vonkajšia omietka stien tenkovrstvová , silikónová s fotokatalytickým účinkom, hr. 3 mm</t>
  </si>
  <si>
    <t>-1497220286</t>
  </si>
  <si>
    <t>622466116</t>
  </si>
  <si>
    <t xml:space="preserve">Príprava vonkajšieho podkladu stien , Univerzálny základ </t>
  </si>
  <si>
    <t>2126623352</t>
  </si>
  <si>
    <t>622481119</t>
  </si>
  <si>
    <t>Potiahnutie vonkajších stien sklotextílnou mriežkou s celoplošným prilepením</t>
  </si>
  <si>
    <t>519690986</t>
  </si>
  <si>
    <t>625259202</t>
  </si>
  <si>
    <t>Kontaktný zatepľovací systém z bieleho EPS hr. 50 mm, skrutkovacie kotvy</t>
  </si>
  <si>
    <t>108666532</t>
  </si>
  <si>
    <t>625259209</t>
  </si>
  <si>
    <t>Kontaktný zatepľovací systém z bieleho EPS hr. 140 mm, skrutkovacie kotvy</t>
  </si>
  <si>
    <t>2140787511</t>
  </si>
  <si>
    <t>625259211</t>
  </si>
  <si>
    <t>Kontaktný zatepľovací systém z bieleho EPS hr. 160 mm, skrutkovacie kotvy</t>
  </si>
  <si>
    <t>-1513197709</t>
  </si>
  <si>
    <t>625259262</t>
  </si>
  <si>
    <t>Kontaktný zatepľovací systém ostenia z bieleho EPS hr. 30 mm</t>
  </si>
  <si>
    <t>-1933855545</t>
  </si>
  <si>
    <t>625259279</t>
  </si>
  <si>
    <t>Kontaktný zatepľovací systém z grafitového EPS hr. 140 mm, skrutkovacie kotvy</t>
  </si>
  <si>
    <t>1247763301</t>
  </si>
  <si>
    <t>625259332</t>
  </si>
  <si>
    <t>Kontaktný zatepľovací systém ostenia z grafitového EPS hr. 30 mm</t>
  </si>
  <si>
    <t>-386965726</t>
  </si>
  <si>
    <t>625259347</t>
  </si>
  <si>
    <t>Kontaktný zatepľovací systém z XPS hr. 140 mm, skrutkovacie kotvy</t>
  </si>
  <si>
    <t>-1620039498</t>
  </si>
  <si>
    <t>625259348</t>
  </si>
  <si>
    <t>Kontaktný zatepľovací systém z XPS hr. 160 mm, skrutkovacie kotvy</t>
  </si>
  <si>
    <t>-1135518700</t>
  </si>
  <si>
    <t>625259408</t>
  </si>
  <si>
    <t>Kontaktný zatepľovací systém z minerálnej vlny hr. 140 mm, skrutkovacie kotvy</t>
  </si>
  <si>
    <t>2096715886</t>
  </si>
  <si>
    <t>625259410</t>
  </si>
  <si>
    <t>Kontaktný zatepľovací systém z minerálnej vlny hr. 160 mm, skrutkovacie kotvy</t>
  </si>
  <si>
    <t>-1965222892</t>
  </si>
  <si>
    <t>28</t>
  </si>
  <si>
    <t>625259462</t>
  </si>
  <si>
    <t>Kontaktný zatepľovací systém ostenia z minerálnej vlny hr. 30 mm</t>
  </si>
  <si>
    <t>-1085416962</t>
  </si>
  <si>
    <t>29</t>
  </si>
  <si>
    <t>631571010R</t>
  </si>
  <si>
    <t>Násyp z kameniva ťaženého, vymývaného fr. 63-128 mm , vodorovný alebo v spáde, s utlačením  urovnaním povrchu</t>
  </si>
  <si>
    <t>-1442752196</t>
  </si>
  <si>
    <t>30</t>
  </si>
  <si>
    <t>916561211</t>
  </si>
  <si>
    <t>Osadenie záhonového alebo parkového obrubníka betónového, do lôžka zo suchého betónu tr. C 12/15 s bočnou oporou</t>
  </si>
  <si>
    <t>-1567384446</t>
  </si>
  <si>
    <t>31</t>
  </si>
  <si>
    <t>592170001800</t>
  </si>
  <si>
    <t>Obrubník  parkový, lxšxv 1000x50x200 mm, sivá</t>
  </si>
  <si>
    <t>-1089889908</t>
  </si>
  <si>
    <t>32</t>
  </si>
  <si>
    <t>918101121</t>
  </si>
  <si>
    <t>Lôžko pod obrubníky, krajníky alebo obruby z dlažobných kociek zo suchého betónu tr. C 12/15</t>
  </si>
  <si>
    <t>368555722</t>
  </si>
  <si>
    <t>33</t>
  </si>
  <si>
    <t>938902071</t>
  </si>
  <si>
    <t>Očistenie povrchu betónových konštrukcií tlakovou vodou - sokel</t>
  </si>
  <si>
    <t>-727424346</t>
  </si>
  <si>
    <t>34</t>
  </si>
  <si>
    <t>941942002</t>
  </si>
  <si>
    <t>Montáž lešenia rámového systémového s podlahami šírky do 0,75 m, výšky nad 10 do 20 m</t>
  </si>
  <si>
    <t>-471813977</t>
  </si>
  <si>
    <t>35</t>
  </si>
  <si>
    <t>941942802</t>
  </si>
  <si>
    <t>Demontáž lešenia rámového systémového s podlahami šírky do 0,75 m, výšky nad 10 do 20 m</t>
  </si>
  <si>
    <t>322133590</t>
  </si>
  <si>
    <t>36</t>
  </si>
  <si>
    <t>941942902</t>
  </si>
  <si>
    <t>Príplatok za prvý a každý ďalší i začatý týždeň použitia lešenia rámového systémového šírky do 0,75 m, výšky nad 10 do 20 m</t>
  </si>
  <si>
    <t>1179257163</t>
  </si>
  <si>
    <t>37</t>
  </si>
  <si>
    <t>944944103</t>
  </si>
  <si>
    <t xml:space="preserve">Ochranná sieť na boku lešenia zo siete </t>
  </si>
  <si>
    <t>-430872131</t>
  </si>
  <si>
    <t>38</t>
  </si>
  <si>
    <t>944944803</t>
  </si>
  <si>
    <t xml:space="preserve">Demontáž ochrannej siete na boku lešenia zo siete </t>
  </si>
  <si>
    <t>-1989262297</t>
  </si>
  <si>
    <t>39</t>
  </si>
  <si>
    <t>952903011</t>
  </si>
  <si>
    <t xml:space="preserve">Čistenie fasád tlakovou vodou od prachu, usadenín a pavučín </t>
  </si>
  <si>
    <t>-1012881888</t>
  </si>
  <si>
    <t>40</t>
  </si>
  <si>
    <t>953945351</t>
  </si>
  <si>
    <t>Hliníkový rohový ochranný profil s integrovanou sieťovinou</t>
  </si>
  <si>
    <t>1874789824</t>
  </si>
  <si>
    <t>41</t>
  </si>
  <si>
    <t>953947952</t>
  </si>
  <si>
    <t>Montáž hranatej kovovej vetracej mriežky plochy nad 0,06 m2</t>
  </si>
  <si>
    <t>1526140302</t>
  </si>
  <si>
    <t>42</t>
  </si>
  <si>
    <t>429720339500</t>
  </si>
  <si>
    <t>Mriežka ventilačná kovová, hranatá so sieťkou, rozmery šxvxhr 500x500x10 mm, farba biela</t>
  </si>
  <si>
    <t>-558916041</t>
  </si>
  <si>
    <t>43</t>
  </si>
  <si>
    <t>953995118</t>
  </si>
  <si>
    <t>Dilatačný profil E - priebežný</t>
  </si>
  <si>
    <t>803089872</t>
  </si>
  <si>
    <t>44</t>
  </si>
  <si>
    <t>953995406</t>
  </si>
  <si>
    <t>Okenný a dverový dilatačný profil Basic</t>
  </si>
  <si>
    <t>-1400206044</t>
  </si>
  <si>
    <t>45</t>
  </si>
  <si>
    <t>953995416</t>
  </si>
  <si>
    <t>Parapetný profil s integrovanou sieťovinou</t>
  </si>
  <si>
    <t>2077369311</t>
  </si>
  <si>
    <t>46</t>
  </si>
  <si>
    <t>953996620</t>
  </si>
  <si>
    <t xml:space="preserve">Nadokenný profil so skrytou okapničkou </t>
  </si>
  <si>
    <t>1359339580</t>
  </si>
  <si>
    <t>99</t>
  </si>
  <si>
    <t>Presun hmôt HSV</t>
  </si>
  <si>
    <t>47</t>
  </si>
  <si>
    <t>999281111</t>
  </si>
  <si>
    <t>Presun hmôt pre opravy a údržbu objektov vrátane vonkajších plášťov výšky do 25 m</t>
  </si>
  <si>
    <t>-1707410138</t>
  </si>
  <si>
    <t>711</t>
  </si>
  <si>
    <t>Izolácie proti vode a vlhkosti</t>
  </si>
  <si>
    <t>48</t>
  </si>
  <si>
    <t>711132107</t>
  </si>
  <si>
    <t>Zhotovenie izolácie proti zemnej vlhkosti nopovou fóloiu položenou voľne na ploche zvislej</t>
  </si>
  <si>
    <t>651508344</t>
  </si>
  <si>
    <t>49</t>
  </si>
  <si>
    <t>1749</t>
  </si>
  <si>
    <t>Nopová fólia 400g  (1x20m)</t>
  </si>
  <si>
    <t>1745121016</t>
  </si>
  <si>
    <t>50</t>
  </si>
  <si>
    <t>711212051</t>
  </si>
  <si>
    <t>Jednozlož. hydroizolačná hmota - stierka ( det.D11)</t>
  </si>
  <si>
    <t>-2101696396</t>
  </si>
  <si>
    <t>51</t>
  </si>
  <si>
    <t>711415125</t>
  </si>
  <si>
    <t>Izolácia proti tlakovej vode stierka na ploche zvislej,dvojnásobná</t>
  </si>
  <si>
    <t>-236477327</t>
  </si>
  <si>
    <t>52</t>
  </si>
  <si>
    <t>998711203</t>
  </si>
  <si>
    <t>Presun hmôt pre izoláciu proti vode v objektoch výšky nad 12 do 60 m</t>
  </si>
  <si>
    <t>%</t>
  </si>
  <si>
    <t>1540852336</t>
  </si>
  <si>
    <t>712</t>
  </si>
  <si>
    <t>Izolácie striech, povlakové krytiny</t>
  </si>
  <si>
    <t>53</t>
  </si>
  <si>
    <t>712341759</t>
  </si>
  <si>
    <t>Zhotovenie povlakovej krytiny striech plochých do 10° pásmi pritavením NAIP na celej ploche, modifikované pásy v dvoch vrstvách</t>
  </si>
  <si>
    <t>1479245522</t>
  </si>
  <si>
    <t>54</t>
  </si>
  <si>
    <t>N2115</t>
  </si>
  <si>
    <t>Asfaltovaný pás SBS modifikovaný - spodný</t>
  </si>
  <si>
    <t>1676290968</t>
  </si>
  <si>
    <t>55</t>
  </si>
  <si>
    <t>R2197</t>
  </si>
  <si>
    <t>Asfaltovaný pás SBS modifikovaný - vrchný</t>
  </si>
  <si>
    <t>211519588</t>
  </si>
  <si>
    <t>56</t>
  </si>
  <si>
    <t>712991030</t>
  </si>
  <si>
    <t>Montáž podkladnej konštrukcie z OSB dosiek na atike šírky 311 - 410 mm pod klampiarske konštrukcie</t>
  </si>
  <si>
    <t>1564816916</t>
  </si>
  <si>
    <t>57</t>
  </si>
  <si>
    <t>607260000300</t>
  </si>
  <si>
    <t>Doska OSB 3 Superfinish ECO nebrúsené hrxlxš 18x2500x1250 mm - ST01</t>
  </si>
  <si>
    <t>-1923067344</t>
  </si>
  <si>
    <t>58</t>
  </si>
  <si>
    <t>998712203</t>
  </si>
  <si>
    <t>Presun hmôt pre izoláciu povlakovej krytiny v objektoch výšky nad 12 do 24 m</t>
  </si>
  <si>
    <t>-816845619</t>
  </si>
  <si>
    <t>713</t>
  </si>
  <si>
    <t>Izolácie tepelné</t>
  </si>
  <si>
    <t>59</t>
  </si>
  <si>
    <t>713132215</t>
  </si>
  <si>
    <t>Montáž tepelnej izolácie podzemných stien a základov xps kotvením a lepením</t>
  </si>
  <si>
    <t>332150598</t>
  </si>
  <si>
    <t>60</t>
  </si>
  <si>
    <t>283750001200</t>
  </si>
  <si>
    <t>Doska XPS STYRODUR 2800 C hr. 140 mm, zateplenie soklov, suterénov, podláh</t>
  </si>
  <si>
    <t>-1927201252</t>
  </si>
  <si>
    <t>61</t>
  </si>
  <si>
    <t>283750001300</t>
  </si>
  <si>
    <t>Doska XPS STYRODUR 2800 C hr. 160 mm, zateplenie soklov, suterénov, podláh</t>
  </si>
  <si>
    <t>-1396473877</t>
  </si>
  <si>
    <t>62</t>
  </si>
  <si>
    <t>713142131</t>
  </si>
  <si>
    <t>Montáž tepelnej izolácie striech plochých do 10° polystyrénom, jednovrstvová prilep. za studena - výlez</t>
  </si>
  <si>
    <t>-664667706</t>
  </si>
  <si>
    <t>63</t>
  </si>
  <si>
    <t>283720009200</t>
  </si>
  <si>
    <t>Doska EPS 150S hr. 150 mm, na zateplenie podláh a strešných terás</t>
  </si>
  <si>
    <t>-170335070</t>
  </si>
  <si>
    <t>713142165</t>
  </si>
  <si>
    <t>Montáž tepelnej izolácie striech plochých do 10° - atikové kliny z polystyrénu</t>
  </si>
  <si>
    <t>949832054</t>
  </si>
  <si>
    <t>65</t>
  </si>
  <si>
    <t>304328</t>
  </si>
  <si>
    <t>Tepelné izolácie ploché strechy - atikový klin, EPS - klin 50x50x1000</t>
  </si>
  <si>
    <t>811210351</t>
  </si>
  <si>
    <t>66</t>
  </si>
  <si>
    <t>713144080</t>
  </si>
  <si>
    <t>Montáž tepelnej izolácie na atiku z XPS do lepidla</t>
  </si>
  <si>
    <t>-454753637</t>
  </si>
  <si>
    <t>67</t>
  </si>
  <si>
    <t>283750000500</t>
  </si>
  <si>
    <t>Doska XPS STYRODUR 2800 C hr. 30 mm, zateplenie soklov, suterénov, podláh</t>
  </si>
  <si>
    <t>329221367</t>
  </si>
  <si>
    <t>68</t>
  </si>
  <si>
    <t>998713203</t>
  </si>
  <si>
    <t>Presun hmôt pre izolácie tepelné v objektoch výšky nad 12 m do 24 m</t>
  </si>
  <si>
    <t>-713330030</t>
  </si>
  <si>
    <t>69</t>
  </si>
  <si>
    <t>764323430</t>
  </si>
  <si>
    <t>Oplechovanie z pozinkovaného farbeného PZf plechu, odkvapov na strechách s lepenkovou krytinou r.š. 290 mm - KL4</t>
  </si>
  <si>
    <t>-1797132241</t>
  </si>
  <si>
    <t>70</t>
  </si>
  <si>
    <t>764333420</t>
  </si>
  <si>
    <t>Lemovanie z pozinkovaného farbeného PZf plechu, múrov na plochých strechách r.š. 200 mm - KL8</t>
  </si>
  <si>
    <t>465131304</t>
  </si>
  <si>
    <t>71</t>
  </si>
  <si>
    <t>764359436</t>
  </si>
  <si>
    <t>Kotlík zberný z pozinkovaného farbeného PZf plechu, pre rúry s priemerom D 80 - 120 mm</t>
  </si>
  <si>
    <t>1419814957</t>
  </si>
  <si>
    <t>72</t>
  </si>
  <si>
    <t>764359471R</t>
  </si>
  <si>
    <t>Príplatok k cene za prichytenie príponky z PZf plechu - PR1</t>
  </si>
  <si>
    <t>-592161089</t>
  </si>
  <si>
    <t>73</t>
  </si>
  <si>
    <t>764359471R1</t>
  </si>
  <si>
    <t>Príplatok k cene za prichytenie príponky z PZf plechu - PR2,PR3</t>
  </si>
  <si>
    <t>-2030286756</t>
  </si>
  <si>
    <t>74</t>
  </si>
  <si>
    <t>764410450</t>
  </si>
  <si>
    <t>Oplechovanie parapetov z pozinkovaného farbeného PZf plechu, vrátane rohov r.š. 330 mm</t>
  </si>
  <si>
    <t>1113512444</t>
  </si>
  <si>
    <t>75</t>
  </si>
  <si>
    <t>764421460</t>
  </si>
  <si>
    <t>Oplechovanie ríms a ozdobných prvkov z pozinkovaného farbeného PZf plechu, r.š. 370 mm - KL23</t>
  </si>
  <si>
    <t>-1994898014</t>
  </si>
  <si>
    <t>76</t>
  </si>
  <si>
    <t>764421470</t>
  </si>
  <si>
    <t>Oplechovanie ríms a ozdobných prvkov z pozinkovaného farbeného PZf plechu, r.š. 500 mm - KL7,KL9</t>
  </si>
  <si>
    <t>2102971596</t>
  </si>
  <si>
    <t>77</t>
  </si>
  <si>
    <t>764430450</t>
  </si>
  <si>
    <t>Oplechovanie muriva a atík z pozinkovaného farbeného PZf plechu, vrátane rohov r.š. 680 mm - KL1</t>
  </si>
  <si>
    <t>-218474913</t>
  </si>
  <si>
    <t>78</t>
  </si>
  <si>
    <t>764430460</t>
  </si>
  <si>
    <t>Oplechovanie muriva a atík z pozinkovaného farbeného PZf plechu, vrátane rohov r.š. 880 mm - KL2</t>
  </si>
  <si>
    <t>90585270</t>
  </si>
  <si>
    <t>79</t>
  </si>
  <si>
    <t>764430460.1</t>
  </si>
  <si>
    <t>Oplechovanie muriva a atík z pozinkovaného farbeného PZf plechu, vrátane rohov r.š. 690 mm - KL3</t>
  </si>
  <si>
    <t>1195291036</t>
  </si>
  <si>
    <t>80</t>
  </si>
  <si>
    <t>764441211</t>
  </si>
  <si>
    <t>Montáž strešného chrliča z PVC , jednoduchý s D do 75 mm dĺžky do 500 mm</t>
  </si>
  <si>
    <t>2106387057</t>
  </si>
  <si>
    <t>81</t>
  </si>
  <si>
    <t>2810311589</t>
  </si>
  <si>
    <t>Vyhrievaný chrlič TWCE 75 BIT s integrovanou bituménovou manžetou</t>
  </si>
  <si>
    <t>210216966</t>
  </si>
  <si>
    <t>82</t>
  </si>
  <si>
    <t>764454434</t>
  </si>
  <si>
    <t>Montáž kruhových kolien z pozinkovaného farbeného PZf plechu, pre zvodové rúry s priemerom 60 - 150 mm</t>
  </si>
  <si>
    <t>-844289608</t>
  </si>
  <si>
    <t>83</t>
  </si>
  <si>
    <t>553440048500</t>
  </si>
  <si>
    <t>Koleno lisované pozink farebný K 100, 72°, priemer 100 mm</t>
  </si>
  <si>
    <t>-46831242</t>
  </si>
  <si>
    <t>84</t>
  </si>
  <si>
    <t>764454441</t>
  </si>
  <si>
    <t>Montáž objímky zatĺkacej z pozinkovaného farbeného PZf plechu, pre kruhové zvodové rúry s priemerom 60 - 150 mm</t>
  </si>
  <si>
    <t>-1426085821</t>
  </si>
  <si>
    <t>85</t>
  </si>
  <si>
    <t>553440050500</t>
  </si>
  <si>
    <t>Objímka lisovaná pozink farebný OD 100 - hrot 300 mm, priemer 100 mm</t>
  </si>
  <si>
    <t>1912618325</t>
  </si>
  <si>
    <t>86</t>
  </si>
  <si>
    <t>764454453</t>
  </si>
  <si>
    <t>Zvodové rúry z pozinkovaného farbeného PZf plechu, kruhové priemer 100 mm</t>
  </si>
  <si>
    <t>-931429952</t>
  </si>
  <si>
    <t>87</t>
  </si>
  <si>
    <t>998764203</t>
  </si>
  <si>
    <t>Presun hmôt pre konštrukcie klampiarske v objektoch výšky nad 12 do 24 m</t>
  </si>
  <si>
    <t>-1484123515</t>
  </si>
  <si>
    <t>765</t>
  </si>
  <si>
    <t>Konštrukcie - krytiny tvrdé</t>
  </si>
  <si>
    <t>88</t>
  </si>
  <si>
    <t>765390012</t>
  </si>
  <si>
    <t>Čistenie strešnej krytiny vláknocementovej, asfaltovej, sklolaminátovej vapkou od machu a inej vegetácie, sklon strechy do 45°</t>
  </si>
  <si>
    <t>-472392066</t>
  </si>
  <si>
    <t>89</t>
  </si>
  <si>
    <t>766621400</t>
  </si>
  <si>
    <t>Montáž okien plastových s hydroizolačnými ISO páskami (exteriérová a interiérová)</t>
  </si>
  <si>
    <t>-1592861089</t>
  </si>
  <si>
    <t>90</t>
  </si>
  <si>
    <t>611410000100</t>
  </si>
  <si>
    <t>Plastové okno , izolačné trojsklo, RAL9010 - viď. PD</t>
  </si>
  <si>
    <t>-498604072</t>
  </si>
  <si>
    <t>91</t>
  </si>
  <si>
    <t>766641161</t>
  </si>
  <si>
    <t>Montáž dverí plastových, vchodových, 1 m obvodu dverí</t>
  </si>
  <si>
    <t>1669270092</t>
  </si>
  <si>
    <t>92</t>
  </si>
  <si>
    <t>611420000100</t>
  </si>
  <si>
    <t>Dvere plastové otváravé, vxš 2050x900 mm - D02</t>
  </si>
  <si>
    <t>1097131925</t>
  </si>
  <si>
    <t>93</t>
  </si>
  <si>
    <t>766694143</t>
  </si>
  <si>
    <t>Montáž parapetnej dosky plastovej šírky do 300 mm, dĺžky 1600-2600 mm</t>
  </si>
  <si>
    <t>1157991368</t>
  </si>
  <si>
    <t>94</t>
  </si>
  <si>
    <t>766694144</t>
  </si>
  <si>
    <t>Montáž parapetnej dosky plastovej šírky do 300 mm, dĺžky nad 2600 mm</t>
  </si>
  <si>
    <t>564020231</t>
  </si>
  <si>
    <t>95</t>
  </si>
  <si>
    <t>611560000400</t>
  </si>
  <si>
    <t>Parapetná doska plastová, šírka 300 mm, biela</t>
  </si>
  <si>
    <t>-1632433099</t>
  </si>
  <si>
    <t>96</t>
  </si>
  <si>
    <t>998766203</t>
  </si>
  <si>
    <t>Presun hmot pre konštrukcie stolárske v objektoch výšky nad 12 do 24 m</t>
  </si>
  <si>
    <t>1734773940</t>
  </si>
  <si>
    <t>97</t>
  </si>
  <si>
    <t>767317001</t>
  </si>
  <si>
    <t>Montáž pivničného svetlíka (anglický dvorec) s hĺbkou do 400 mm</t>
  </si>
  <si>
    <t>124369975</t>
  </si>
  <si>
    <t>98</t>
  </si>
  <si>
    <t>611340000800</t>
  </si>
  <si>
    <t>Pivničný svetlík šxvxhr 1000x1000x400 mm, rošt pozinkovaný, oká mriežky 30x30 mm, pochôdzny, PP - GF</t>
  </si>
  <si>
    <t>-1078848917</t>
  </si>
  <si>
    <t>767646520</t>
  </si>
  <si>
    <t>Montáž dverí kovových - hliníkových, vchodových, 1 m obvodu dverí</t>
  </si>
  <si>
    <t>-1956524101</t>
  </si>
  <si>
    <t>100</t>
  </si>
  <si>
    <t>553410026000</t>
  </si>
  <si>
    <t>Dvere oceľové , otváravé, 1,0 x 1,95m - D01</t>
  </si>
  <si>
    <t>-1050401637</t>
  </si>
  <si>
    <t>101</t>
  </si>
  <si>
    <t>767660166</t>
  </si>
  <si>
    <t>Montáž hliníkovej vonkajšej žalúzie od šírky 180 cm do 240 cm a dĺžky 260 cm do podomietkovej schránky</t>
  </si>
  <si>
    <t>-1307821809</t>
  </si>
  <si>
    <t>102</t>
  </si>
  <si>
    <t>611530037400</t>
  </si>
  <si>
    <t>Žalúzie exteriérové hliníkové C-65, vr. kaslíka - EŽ02,04,05</t>
  </si>
  <si>
    <t>718196195</t>
  </si>
  <si>
    <t>103</t>
  </si>
  <si>
    <t>767660171</t>
  </si>
  <si>
    <t>Montáž hliníkovej vonkajšej žalúzie od šírky 240 cm do 300 cm a dĺžky 260 cm do podomietkovej schránky</t>
  </si>
  <si>
    <t>201966465</t>
  </si>
  <si>
    <t>104</t>
  </si>
  <si>
    <t>611530044600</t>
  </si>
  <si>
    <t>Žalúzie exteriérové hliníkové C-65, vr. kaslíka - EŽ01,03</t>
  </si>
  <si>
    <t>-98908859</t>
  </si>
  <si>
    <t>105</t>
  </si>
  <si>
    <t>767991911R</t>
  </si>
  <si>
    <t>Ostatné opravy - oprava bočného schodiska</t>
  </si>
  <si>
    <t>226753268</t>
  </si>
  <si>
    <t>106</t>
  </si>
  <si>
    <t>998767203</t>
  </si>
  <si>
    <t>Presun hmôt pre kovové stavebné doplnkové konštrukcie v objektoch výšky nad 12 do 24 m</t>
  </si>
  <si>
    <t>1136503884</t>
  </si>
  <si>
    <t>784</t>
  </si>
  <si>
    <t>Maľby</t>
  </si>
  <si>
    <t>107</t>
  </si>
  <si>
    <t>784410120</t>
  </si>
  <si>
    <t>Penetrovanie jednonásobné hrubozrnných, savých podkladov výšky do 3,80 m</t>
  </si>
  <si>
    <t>-334917080</t>
  </si>
  <si>
    <t>108</t>
  </si>
  <si>
    <t>784452273</t>
  </si>
  <si>
    <t>Maľby z maliarskych zmesí , ručne nanášané dvojnásobné základné na podklad hrubozrnný výšky do 3,80 m</t>
  </si>
  <si>
    <t>233843086</t>
  </si>
  <si>
    <t>109</t>
  </si>
  <si>
    <t>210291781R</t>
  </si>
  <si>
    <t>Montáž motora pre žaluzie</t>
  </si>
  <si>
    <t>-1129163647</t>
  </si>
  <si>
    <t>110</t>
  </si>
  <si>
    <t>359210001000</t>
  </si>
  <si>
    <t xml:space="preserve">Motor do žalúzie s integrovaným prijímačom </t>
  </si>
  <si>
    <t>128</t>
  </si>
  <si>
    <t>1281574344</t>
  </si>
  <si>
    <t>111</t>
  </si>
  <si>
    <t>359210001800</t>
  </si>
  <si>
    <t xml:space="preserve">Diaľkové ovládanie </t>
  </si>
  <si>
    <t>1279334060</t>
  </si>
  <si>
    <t>B - SO 102</t>
  </si>
  <si>
    <t>B1 - Búracie práce</t>
  </si>
  <si>
    <t>683358435</t>
  </si>
  <si>
    <t>113107132</t>
  </si>
  <si>
    <t>Odstránenie krytu v ploche do 200 m2 z betónu prostého, hr. vrstvy 150 do 300 mm,  -0,50000t</t>
  </si>
  <si>
    <t>-1433362579</t>
  </si>
  <si>
    <t>-254224433</t>
  </si>
  <si>
    <t>2021816663</t>
  </si>
  <si>
    <t>1897123692</t>
  </si>
  <si>
    <t>-146393303</t>
  </si>
  <si>
    <t>1905587237</t>
  </si>
  <si>
    <t>233424517</t>
  </si>
  <si>
    <t>1742726155</t>
  </si>
  <si>
    <t>1258420457</t>
  </si>
  <si>
    <t>1376747485</t>
  </si>
  <si>
    <t>1495448004</t>
  </si>
  <si>
    <t>92710437</t>
  </si>
  <si>
    <t>1233415697</t>
  </si>
  <si>
    <t>1848578363</t>
  </si>
  <si>
    <t>-1396979655</t>
  </si>
  <si>
    <t>559398029</t>
  </si>
  <si>
    <t>Demontáž odpadového výpustu vody hranatého,  -0,00020t</t>
  </si>
  <si>
    <t>-1750374112</t>
  </si>
  <si>
    <t>843555392</t>
  </si>
  <si>
    <t>416047784</t>
  </si>
  <si>
    <t>767331801</t>
  </si>
  <si>
    <t>Demontáž akejkoľvek striešky zo steny nad vchodové dvere z komorového polykarbonátu resp. akrylátu        -0,0019t</t>
  </si>
  <si>
    <t>-1095062697</t>
  </si>
  <si>
    <t>1084976162</t>
  </si>
  <si>
    <t>B2 - Nový stav</t>
  </si>
  <si>
    <t xml:space="preserve">    3 - Zvislé a kompletné konštrukcie</t>
  </si>
  <si>
    <t xml:space="preserve">    4 - Vodorovné konštrukcie</t>
  </si>
  <si>
    <t>-1086992866</t>
  </si>
  <si>
    <t>-666275589</t>
  </si>
  <si>
    <t>-279965316</t>
  </si>
  <si>
    <t>-1720922462</t>
  </si>
  <si>
    <t>1355646744</t>
  </si>
  <si>
    <t>-611435924</t>
  </si>
  <si>
    <t>1031092371</t>
  </si>
  <si>
    <t>-1116220072</t>
  </si>
  <si>
    <t>-620645827</t>
  </si>
  <si>
    <t>1022848998</t>
  </si>
  <si>
    <t>Zvislé a kompletné konštrukcie</t>
  </si>
  <si>
    <t>Vodorovné konštrukcie</t>
  </si>
  <si>
    <t>430321313</t>
  </si>
  <si>
    <t>Schodiskové konštrukcie, betón železový tr. C 16/20</t>
  </si>
  <si>
    <t>-71693090</t>
  </si>
  <si>
    <t>434351141</t>
  </si>
  <si>
    <t>Debnenie stupňov na podstupňovej doske alebo na teréne pôdorysne priamočiarych zhotovenie</t>
  </si>
  <si>
    <t>-1404285287</t>
  </si>
  <si>
    <t>434351142</t>
  </si>
  <si>
    <t>Debnenie stupňov na podstupňovej doske alebo na teréne pôdorysne priamočiarych odstránenie</t>
  </si>
  <si>
    <t>-133711573</t>
  </si>
  <si>
    <t>-662078213</t>
  </si>
  <si>
    <t>-1753429367</t>
  </si>
  <si>
    <t>2105793445</t>
  </si>
  <si>
    <t>571798960</t>
  </si>
  <si>
    <t>1422257711</t>
  </si>
  <si>
    <t>-677554621</t>
  </si>
  <si>
    <t>500362244</t>
  </si>
  <si>
    <t>-1258168929</t>
  </si>
  <si>
    <t>264966823</t>
  </si>
  <si>
    <t>-177768537</t>
  </si>
  <si>
    <t>-467494366</t>
  </si>
  <si>
    <t>-1159260558</t>
  </si>
  <si>
    <t>900593840</t>
  </si>
  <si>
    <t>-369766392</t>
  </si>
  <si>
    <t>-251640686</t>
  </si>
  <si>
    <t>811009577</t>
  </si>
  <si>
    <t>1849610245</t>
  </si>
  <si>
    <t>2028472223</t>
  </si>
  <si>
    <t>-377067764</t>
  </si>
  <si>
    <t>-1514662569</t>
  </si>
  <si>
    <t>-1171190905</t>
  </si>
  <si>
    <t>-891357520</t>
  </si>
  <si>
    <t>-1565857718</t>
  </si>
  <si>
    <t>653750110</t>
  </si>
  <si>
    <t>948554480</t>
  </si>
  <si>
    <t>-607046752</t>
  </si>
  <si>
    <t>354503696</t>
  </si>
  <si>
    <t>769598211</t>
  </si>
  <si>
    <t>-155304127</t>
  </si>
  <si>
    <t>Mriežka ventilačná kovová, hranatá , farba biela - viď. PD</t>
  </si>
  <si>
    <t>-1509204255</t>
  </si>
  <si>
    <t>692930900</t>
  </si>
  <si>
    <t>-1402774628</t>
  </si>
  <si>
    <t>1220020408</t>
  </si>
  <si>
    <t>-604853176</t>
  </si>
  <si>
    <t>344159160</t>
  </si>
  <si>
    <t>-505565640</t>
  </si>
  <si>
    <t>1410501025</t>
  </si>
  <si>
    <t>-347112369</t>
  </si>
  <si>
    <t>Izolácia proti tlakovej vode stierka  na ploche zvislej,dvojnásobná</t>
  </si>
  <si>
    <t>1841578399</t>
  </si>
  <si>
    <t>-1143832474</t>
  </si>
  <si>
    <t>-1978513058</t>
  </si>
  <si>
    <t>1688546377</t>
  </si>
  <si>
    <t>-1770439079</t>
  </si>
  <si>
    <t>998713202</t>
  </si>
  <si>
    <t>Presun hmôt pre izolácie tepelné v objektoch výšky nad 6 m do 12 m</t>
  </si>
  <si>
    <t>1460365225</t>
  </si>
  <si>
    <t>-1371548905</t>
  </si>
  <si>
    <t>-2068286768</t>
  </si>
  <si>
    <t>924108845</t>
  </si>
  <si>
    <t>1671187427</t>
  </si>
  <si>
    <t>-8203206</t>
  </si>
  <si>
    <t>-1341366055</t>
  </si>
  <si>
    <t>-259639204</t>
  </si>
  <si>
    <t>848790579</t>
  </si>
  <si>
    <t>Dvere oceľové , otváravé, 1,5 x 2,0m - D04</t>
  </si>
  <si>
    <t>-1643010315</t>
  </si>
  <si>
    <t>-1223135607</t>
  </si>
  <si>
    <t>Žalúzie exteriérové hliníkové C-65, vr. kaslíka - EŽ01</t>
  </si>
  <si>
    <t>-1254546978</t>
  </si>
  <si>
    <t>98196219</t>
  </si>
  <si>
    <t>908339477</t>
  </si>
  <si>
    <t>2112777538</t>
  </si>
  <si>
    <t>1452490040</t>
  </si>
  <si>
    <t>-825358185</t>
  </si>
  <si>
    <t>-910064132</t>
  </si>
  <si>
    <t>C - SO 103</t>
  </si>
  <si>
    <t>C1 - Búracie práce</t>
  </si>
  <si>
    <t>-1401190699</t>
  </si>
  <si>
    <t>1330071340</t>
  </si>
  <si>
    <t>-954773113</t>
  </si>
  <si>
    <t>966015121</t>
  </si>
  <si>
    <t>Vybúranie častí ríms zo zo železobetónu prefabrikovaných dosiek akéhokoľvek vyloženia,  -0,05800t</t>
  </si>
  <si>
    <t>-1973756525</t>
  </si>
  <si>
    <t>421345766</t>
  </si>
  <si>
    <t>572327600</t>
  </si>
  <si>
    <t>-2008239636</t>
  </si>
  <si>
    <t>-1213393848</t>
  </si>
  <si>
    <t>1647161029</t>
  </si>
  <si>
    <t>393618529</t>
  </si>
  <si>
    <t>1681871612</t>
  </si>
  <si>
    <t>1933911279</t>
  </si>
  <si>
    <t>1641344768</t>
  </si>
  <si>
    <t>743039863</t>
  </si>
  <si>
    <t>1624520470</t>
  </si>
  <si>
    <t>979089212</t>
  </si>
  <si>
    <t>Poplatok za skladovanie - bitúmenové zmesi, uholný decht, dechtové výrobky (17 03 ), ostatné</t>
  </si>
  <si>
    <t>-552276330</t>
  </si>
  <si>
    <t>712300833</t>
  </si>
  <si>
    <t>Odstránenie povlakovej krytiny na strechách plochých 10° trojvrstvovej,  -0,01400t</t>
  </si>
  <si>
    <t>1951397550</t>
  </si>
  <si>
    <t>662818202</t>
  </si>
  <si>
    <t>-779446375</t>
  </si>
  <si>
    <t>764345831</t>
  </si>
  <si>
    <t>Demontáž ostatných prkov kusových, ventilačný nadstavec so sklonom do 30°, D do 150 mm,  -0,00303t</t>
  </si>
  <si>
    <t>-391844034</t>
  </si>
  <si>
    <t>764345841</t>
  </si>
  <si>
    <t>Demontáž ostatných prkov kusových, ventilačný nadstavec so sklonom do 30° D do 200 mm,  -0,00463t</t>
  </si>
  <si>
    <t>1053467899</t>
  </si>
  <si>
    <t>764351810</t>
  </si>
  <si>
    <t>Demontáž žľabov pododkvap. štvorhranných rovných, oblúkových, do 30° rš 250 a 330 mm,  -0,00347t</t>
  </si>
  <si>
    <t>-420915296</t>
  </si>
  <si>
    <t>704288553</t>
  </si>
  <si>
    <t>-1658716057</t>
  </si>
  <si>
    <t>-371135302</t>
  </si>
  <si>
    <t>-678266704</t>
  </si>
  <si>
    <t>-854742220</t>
  </si>
  <si>
    <t>731683643</t>
  </si>
  <si>
    <t>767311810</t>
  </si>
  <si>
    <t>Demontáž svetlíkov všetkých typov, vrátane zasklenia,  -0,21000t</t>
  </si>
  <si>
    <t>-789892923</t>
  </si>
  <si>
    <t>-1853795460</t>
  </si>
  <si>
    <t>767712811R</t>
  </si>
  <si>
    <t>Demontáž Copilitových stien, vr. vetracích mriežok</t>
  </si>
  <si>
    <t>-595535269</t>
  </si>
  <si>
    <t>-1153627293</t>
  </si>
  <si>
    <t>949105860</t>
  </si>
  <si>
    <t>-686132920</t>
  </si>
  <si>
    <t>531990444</t>
  </si>
  <si>
    <t>C2 - Nový stav</t>
  </si>
  <si>
    <t xml:space="preserve">    5 - Komunikácie</t>
  </si>
  <si>
    <t xml:space="preserve">    762 - Konštrukcie tesárske</t>
  </si>
  <si>
    <t>888361009</t>
  </si>
  <si>
    <t>-1282400192</t>
  </si>
  <si>
    <t>-1123450473</t>
  </si>
  <si>
    <t>-728480918</t>
  </si>
  <si>
    <t>-807617004</t>
  </si>
  <si>
    <t>-48621634</t>
  </si>
  <si>
    <t>-1813251008</t>
  </si>
  <si>
    <t>745616296</t>
  </si>
  <si>
    <t>517254288</t>
  </si>
  <si>
    <t>2039747503</t>
  </si>
  <si>
    <t>319201311R</t>
  </si>
  <si>
    <t>Oprava praskliny v mieste steny šatní - viď.PD</t>
  </si>
  <si>
    <t>-1936245534</t>
  </si>
  <si>
    <t>417321313</t>
  </si>
  <si>
    <t>Betón stužujúcich pásov a vencov železový tr. C 16/20</t>
  </si>
  <si>
    <t>11103258</t>
  </si>
  <si>
    <t>417351115</t>
  </si>
  <si>
    <t>Debnenie bočníc stužujúcich pásov a vencov vrátane vzpier zhotovenie</t>
  </si>
  <si>
    <t>-1079113875</t>
  </si>
  <si>
    <t>417351116</t>
  </si>
  <si>
    <t>Debnenie bočníc stužujúcich pásov a vencov vrátane vzpier odstránenie</t>
  </si>
  <si>
    <t>-1703599553</t>
  </si>
  <si>
    <t>417361821</t>
  </si>
  <si>
    <t>Výstuž stužujúcich pásov a vencov z betonárskej ocele 10505</t>
  </si>
  <si>
    <t>1092636666</t>
  </si>
  <si>
    <t>Komunikácie</t>
  </si>
  <si>
    <t>581120115</t>
  </si>
  <si>
    <t>Kryt cementobetónový cestných komunikácií skupiny CB I pre TDZ I a II, hr. 150 mm</t>
  </si>
  <si>
    <t>1349591498</t>
  </si>
  <si>
    <t>1487220623</t>
  </si>
  <si>
    <t>611460121</t>
  </si>
  <si>
    <t>Príprava vnútorného podkladu stropov penetráciou základnou - prestupy VZT</t>
  </si>
  <si>
    <t>-1981189441</t>
  </si>
  <si>
    <t>611460242</t>
  </si>
  <si>
    <t>Vnútorná omietka stropov vápennocementová jadrová (hrubá), hr. 15 mm</t>
  </si>
  <si>
    <t>-1077067625</t>
  </si>
  <si>
    <t>611460251</t>
  </si>
  <si>
    <t>Vnútorná omietka stropov vápennocementová štuková (jemná), hr. 3 mm</t>
  </si>
  <si>
    <t>1300920899</t>
  </si>
  <si>
    <t>-738862488</t>
  </si>
  <si>
    <t>1561961814</t>
  </si>
  <si>
    <t>-2111776281</t>
  </si>
  <si>
    <t>66181812</t>
  </si>
  <si>
    <t>262559757</t>
  </si>
  <si>
    <t>-979005395</t>
  </si>
  <si>
    <t>1482390665</t>
  </si>
  <si>
    <t>1234849907</t>
  </si>
  <si>
    <t>638229469</t>
  </si>
  <si>
    <t>1709575196</t>
  </si>
  <si>
    <t>-1008506206</t>
  </si>
  <si>
    <t>-565887527</t>
  </si>
  <si>
    <t>969885713</t>
  </si>
  <si>
    <t>-1023743775</t>
  </si>
  <si>
    <t>-449667316</t>
  </si>
  <si>
    <t>-226540283</t>
  </si>
  <si>
    <t>308117854</t>
  </si>
  <si>
    <t>48738919</t>
  </si>
  <si>
    <t>45783616</t>
  </si>
  <si>
    <t>-1059505189</t>
  </si>
  <si>
    <t>469721134</t>
  </si>
  <si>
    <t>36175791</t>
  </si>
  <si>
    <t>-200396726</t>
  </si>
  <si>
    <t>-181622483</t>
  </si>
  <si>
    <t>-684373420</t>
  </si>
  <si>
    <t>-1117116231</t>
  </si>
  <si>
    <t>-2092458158</t>
  </si>
  <si>
    <t>-1493794940</t>
  </si>
  <si>
    <t>-451392577</t>
  </si>
  <si>
    <t>-1597326991</t>
  </si>
  <si>
    <t>1551536734</t>
  </si>
  <si>
    <t>145217657</t>
  </si>
  <si>
    <t>950020177</t>
  </si>
  <si>
    <t>-1262001297</t>
  </si>
  <si>
    <t>1263987970</t>
  </si>
  <si>
    <t>1922571806</t>
  </si>
  <si>
    <t>120542493</t>
  </si>
  <si>
    <t>488660222</t>
  </si>
  <si>
    <t>712341659</t>
  </si>
  <si>
    <t>Zhotovenie povlakovej krytiny striech plochých do 10° pásmi pritavením. NAIP bodovo</t>
  </si>
  <si>
    <t>-899532939</t>
  </si>
  <si>
    <t>628310001200</t>
  </si>
  <si>
    <t>Pás asfaltový  AL S 40 pre spodné vrstvy hydroizolačných systémov (parotesná zábrana a protiradónová izolácia)</t>
  </si>
  <si>
    <t>1522382139</t>
  </si>
  <si>
    <t>641757870</t>
  </si>
  <si>
    <t>-927507577</t>
  </si>
  <si>
    <t>-1300968126</t>
  </si>
  <si>
    <t>712960020</t>
  </si>
  <si>
    <t>Osadenie odvetrávacieho komínku na streche</t>
  </si>
  <si>
    <t>1148938106</t>
  </si>
  <si>
    <t>286630021500</t>
  </si>
  <si>
    <t>Komínok  H240/75, k asfaltovaným pásom</t>
  </si>
  <si>
    <t>114329809</t>
  </si>
  <si>
    <t>1819727726</t>
  </si>
  <si>
    <t>712991040</t>
  </si>
  <si>
    <t>Montáž podkladnej konštrukcie z OSB dosiek atike šírky 411 - 620 mm pod klampiarske konštrukcie</t>
  </si>
  <si>
    <t>-109726306</t>
  </si>
  <si>
    <t>Doska OSB 3 Superfinish ECO nebrúsené hrxlxš 18x2500x1250 mm - ST02,05,06</t>
  </si>
  <si>
    <t>120735022</t>
  </si>
  <si>
    <t>1647233885</t>
  </si>
  <si>
    <t>-525267535</t>
  </si>
  <si>
    <t>1856562976</t>
  </si>
  <si>
    <t>-914990697</t>
  </si>
  <si>
    <t>713142160</t>
  </si>
  <si>
    <t>Montáž tepelnej izolácie striech plochých do 10° spádovými doskami z polystyrénu v jednej vrstve lepením</t>
  </si>
  <si>
    <t>714447597</t>
  </si>
  <si>
    <t>283760007500</t>
  </si>
  <si>
    <t>Spádová doska zo sivého EPS 150S pre vyspádovanie plochých striech</t>
  </si>
  <si>
    <t>1204238102</t>
  </si>
  <si>
    <t>1818479982</t>
  </si>
  <si>
    <t>1504623638</t>
  </si>
  <si>
    <t>713142230</t>
  </si>
  <si>
    <t>Montáž tepelnej izolácie striech plochých do 10° polystyrénom, dvojvrstvová prilep. za studena</t>
  </si>
  <si>
    <t>-891065450</t>
  </si>
  <si>
    <t>283720009000</t>
  </si>
  <si>
    <t>Doska EPS 150S hr. 100 mm, na zateplenie podláh a strešných terás</t>
  </si>
  <si>
    <t>998849170</t>
  </si>
  <si>
    <t>2235102695</t>
  </si>
  <si>
    <t>Pištoľová pena Thermo Kleber Roof</t>
  </si>
  <si>
    <t>1995158935</t>
  </si>
  <si>
    <t>713144030</t>
  </si>
  <si>
    <t>Montáž tepelnej izolácie na atiku polystyrénom prikotvením</t>
  </si>
  <si>
    <t>1345181499</t>
  </si>
  <si>
    <t>-1381306405</t>
  </si>
  <si>
    <t>-1572146511</t>
  </si>
  <si>
    <t>Doska XPS STYRODUR 2800 C hr. 50 mm, zateplenie soklov, suterénov, podláh</t>
  </si>
  <si>
    <t>460127410</t>
  </si>
  <si>
    <t>713146410R</t>
  </si>
  <si>
    <t>Montáž tepelnej izolácie striech plochých do 10° EPS hr. 180 mm - prestupy VZT</t>
  </si>
  <si>
    <t>-1774107045</t>
  </si>
  <si>
    <t>283720008400</t>
  </si>
  <si>
    <t>Doska EPS 100S hr. 180 mm, na zateplenie podláh a plochých striech</t>
  </si>
  <si>
    <t>847904703</t>
  </si>
  <si>
    <t>1226478290</t>
  </si>
  <si>
    <t>762</t>
  </si>
  <si>
    <t>Konštrukcie tesárske</t>
  </si>
  <si>
    <t>762810027</t>
  </si>
  <si>
    <t>Záklop stropov z dosiek OSB skrutkovaných na trámy na pero a drážku hr. dosky 25 mm, vr. pásoviny a kotvenia - viď. det.14</t>
  </si>
  <si>
    <t>80158826</t>
  </si>
  <si>
    <t>Oplechovanie z pozinkovaného farbeného PZf plechu, odkvapov na strechách s lepenkovou krytinou r.š. 290 mm - KL6</t>
  </si>
  <si>
    <t>-1469707391</t>
  </si>
  <si>
    <t xml:space="preserve">Lemovanie z pozinkovaného farbeného PZf plechu, múrov na plochých strechách r.š. 180 mm </t>
  </si>
  <si>
    <t>-808965990</t>
  </si>
  <si>
    <t>764351405</t>
  </si>
  <si>
    <t>Žľaby z pozinkovaného farbeného PZf plechu, pododkvapové štvorhranné r.š. 400 mm - DŽ01</t>
  </si>
  <si>
    <t>486971803</t>
  </si>
  <si>
    <t>764359432R</t>
  </si>
  <si>
    <t>Vnútorný roh pre žlab, hranatý - DŽ05</t>
  </si>
  <si>
    <t>1086099476</t>
  </si>
  <si>
    <t>2091437068</t>
  </si>
  <si>
    <t>Príplatok k cene za prichytenie príponky z PZf plechu - PR3,PR4</t>
  </si>
  <si>
    <t>-2114274955</t>
  </si>
  <si>
    <t>80872372</t>
  </si>
  <si>
    <t>Oplechovanie muriva a atík z pozinkovaného farbeného PZf plechu, vrátane rohov r.š. 715 mm - KL10</t>
  </si>
  <si>
    <t>123774569</t>
  </si>
  <si>
    <t>Oplechovanie muriva a atík z pozinkovaného farbeného PZf plechu, vrátane rohov r.š. 805 mm - KL5</t>
  </si>
  <si>
    <t>41228150</t>
  </si>
  <si>
    <t>1896184687</t>
  </si>
  <si>
    <t>-753488345</t>
  </si>
  <si>
    <t>-1941063299</t>
  </si>
  <si>
    <t>60824279</t>
  </si>
  <si>
    <t>-672962452</t>
  </si>
  <si>
    <t>-970041746</t>
  </si>
  <si>
    <t>-1504160036</t>
  </si>
  <si>
    <t>125258449</t>
  </si>
  <si>
    <t>-705494859</t>
  </si>
  <si>
    <t>952586423</t>
  </si>
  <si>
    <t>-300028876</t>
  </si>
  <si>
    <t>1015768133</t>
  </si>
  <si>
    <t>767311330</t>
  </si>
  <si>
    <t xml:space="preserve">Montáž a dodávka svetlíkov oblúkových pozdĺžnych alebo priečnych so zasklením - polykarbonát - SŠ01-03 - viď. PD </t>
  </si>
  <si>
    <t>2008760695</t>
  </si>
  <si>
    <t>767612100</t>
  </si>
  <si>
    <t>Montáž okien hliníkových s hydroizolačnými ISO páskami (exteriérová a interiérová)</t>
  </si>
  <si>
    <t>1887041404</t>
  </si>
  <si>
    <t>553410003900</t>
  </si>
  <si>
    <t>Okno hliníkové, pevné,  izolačné dvojsklo, vr. vetracích žalúzií - O10,O11 - viď. PD</t>
  </si>
  <si>
    <t>1021371157</t>
  </si>
  <si>
    <t>112</t>
  </si>
  <si>
    <t>Montáž dverí kovových , vchodových, 1 m obvodu dverí</t>
  </si>
  <si>
    <t>-1749050639</t>
  </si>
  <si>
    <t>113</t>
  </si>
  <si>
    <t>Dvere oceľové , otváravé, 1,5 x 3,10m - D05</t>
  </si>
  <si>
    <t>327388638</t>
  </si>
  <si>
    <t>114</t>
  </si>
  <si>
    <t>767646520.1</t>
  </si>
  <si>
    <t>276038285</t>
  </si>
  <si>
    <t>115</t>
  </si>
  <si>
    <t>553410026000.1</t>
  </si>
  <si>
    <t>Dvere oceľové , otváravé, 0,9 x 2,05m - D06</t>
  </si>
  <si>
    <t>-1127798922</t>
  </si>
  <si>
    <t>116</t>
  </si>
  <si>
    <t>1605483024</t>
  </si>
  <si>
    <t>117</t>
  </si>
  <si>
    <t>552567180</t>
  </si>
  <si>
    <t>118</t>
  </si>
  <si>
    <t>830784931</t>
  </si>
  <si>
    <t>D - SO 104</t>
  </si>
  <si>
    <t>D1 - Búracie práce</t>
  </si>
  <si>
    <t>585086613</t>
  </si>
  <si>
    <t>113107143</t>
  </si>
  <si>
    <t>Odstránenie krytu asfaltového v ploche do 200 m2, hr. nad 100 do 150 mm,  -0,31600t</t>
  </si>
  <si>
    <t>594366328</t>
  </si>
  <si>
    <t>919735113</t>
  </si>
  <si>
    <t>Rezanie existujúceho asfaltového krytu alebo podkladu hĺbky nad 100 do 150 mm</t>
  </si>
  <si>
    <t>1231487803</t>
  </si>
  <si>
    <t>2020166011</t>
  </si>
  <si>
    <t>965082930</t>
  </si>
  <si>
    <t>Odstránenie násypu pod podlahami alebo na strechách, hr.do 200 mm,  -1,40000t</t>
  </si>
  <si>
    <t>-1842876300</t>
  </si>
  <si>
    <t>965082941</t>
  </si>
  <si>
    <t>Odstránenie násypu pod podlahami alebo na strechách, hr.nad 200 mm,  -1,40000t</t>
  </si>
  <si>
    <t>-506539404</t>
  </si>
  <si>
    <t>-86559816</t>
  </si>
  <si>
    <t>2067387498</t>
  </si>
  <si>
    <t>-892157520</t>
  </si>
  <si>
    <t>2027562318</t>
  </si>
  <si>
    <t>105442518</t>
  </si>
  <si>
    <t>-75183919</t>
  </si>
  <si>
    <t>1128909114</t>
  </si>
  <si>
    <t>1454596656</t>
  </si>
  <si>
    <t>1485078402</t>
  </si>
  <si>
    <t>1980916378</t>
  </si>
  <si>
    <t>-1821800357</t>
  </si>
  <si>
    <t>-1429752717</t>
  </si>
  <si>
    <t>-218885238</t>
  </si>
  <si>
    <t>1638197423</t>
  </si>
  <si>
    <t>712990812</t>
  </si>
  <si>
    <t>Odstránenie povlak. krytiny striech násypu alebo nánosu do 10st. hr. nad 30 mm do 50 mm,  -0,08400t</t>
  </si>
  <si>
    <t>1092508192</t>
  </si>
  <si>
    <t>-2029078568</t>
  </si>
  <si>
    <t>764311822</t>
  </si>
  <si>
    <t>Demontáž krytiny hladkej strešnej z tabúľ 2000 x 1000 mm, so sklonom do 30st.,  -0,00732t</t>
  </si>
  <si>
    <t>-873454601</t>
  </si>
  <si>
    <t>-1171258975</t>
  </si>
  <si>
    <t>764331830</t>
  </si>
  <si>
    <t>Demontáž lemovania múrov na strechách s tvrdou krytinou, so sklonom do 30st. rš 250 a 330 mm,  -0,00205t</t>
  </si>
  <si>
    <t>-896583546</t>
  </si>
  <si>
    <t>705460457</t>
  </si>
  <si>
    <t>-2134603488</t>
  </si>
  <si>
    <t>2089035306</t>
  </si>
  <si>
    <t>1304710043</t>
  </si>
  <si>
    <t>-1035466448</t>
  </si>
  <si>
    <t>339790433</t>
  </si>
  <si>
    <t>907881679</t>
  </si>
  <si>
    <t>1615911416</t>
  </si>
  <si>
    <t>-1602974904</t>
  </si>
  <si>
    <t>1175089687</t>
  </si>
  <si>
    <t>1326213315</t>
  </si>
  <si>
    <t>192630392</t>
  </si>
  <si>
    <t>D2 - Nový stav</t>
  </si>
  <si>
    <t xml:space="preserve">    783 - Nátery</t>
  </si>
  <si>
    <t>27740395</t>
  </si>
  <si>
    <t>145462599</t>
  </si>
  <si>
    <t>605603575</t>
  </si>
  <si>
    <t>6000349</t>
  </si>
  <si>
    <t>-527521485</t>
  </si>
  <si>
    <t>888290711</t>
  </si>
  <si>
    <t>608536136</t>
  </si>
  <si>
    <t>-401126885</t>
  </si>
  <si>
    <t>1542332440</t>
  </si>
  <si>
    <t>1902376133</t>
  </si>
  <si>
    <t>310901113R</t>
  </si>
  <si>
    <t>Oprava muriva atiky  - vysekanie poškodených časti a domurovanie</t>
  </si>
  <si>
    <t>-125440512</t>
  </si>
  <si>
    <t>564750111</t>
  </si>
  <si>
    <t>Podklad alebo kryt z kameniva hrubého drveného veľ. 8-16 mm s rozprestretím a zhutnením hr. 150 mm</t>
  </si>
  <si>
    <t>1934007382</t>
  </si>
  <si>
    <t>567122114</t>
  </si>
  <si>
    <t>Podklad z kameniva stmeleného cementom s rozprestretím a zhutnením, CBGM C 8/10 (C 6/8), po zhutnení hr. 150 mm</t>
  </si>
  <si>
    <t>-1828840114</t>
  </si>
  <si>
    <t>577144211</t>
  </si>
  <si>
    <t>Asfaltový betón vrstva obrusná AC 11 O v pruhu š. do 3 m z nemodifik. asfaltu tr. I, po zhutnení hr. 50 mm</t>
  </si>
  <si>
    <t>-1932138623</t>
  </si>
  <si>
    <t>-1778369532</t>
  </si>
  <si>
    <t>2100766391</t>
  </si>
  <si>
    <t>621255041R</t>
  </si>
  <si>
    <t>Montáž a dodávka podhľadu prevetrávanej fasády z fasádnych kaziet, bez tepelnej izolácie, vr. podkonštrukcie a nápisu na plech. konštrukcií</t>
  </si>
  <si>
    <t>-1715364767</t>
  </si>
  <si>
    <t>-709222353</t>
  </si>
  <si>
    <t>172918629</t>
  </si>
  <si>
    <t>-191330947</t>
  </si>
  <si>
    <t>312361746</t>
  </si>
  <si>
    <t>548133475</t>
  </si>
  <si>
    <t>625254661</t>
  </si>
  <si>
    <t>Kontaktný zatepľovací systém ostenia hr. 30 mm PIR</t>
  </si>
  <si>
    <t>-723956363</t>
  </si>
  <si>
    <t>-1306041356</t>
  </si>
  <si>
    <t>571689851</t>
  </si>
  <si>
    <t>-2037171670</t>
  </si>
  <si>
    <t>-309790027</t>
  </si>
  <si>
    <t>1972075016</t>
  </si>
  <si>
    <t>-770923527</t>
  </si>
  <si>
    <t>-1136385848</t>
  </si>
  <si>
    <t>1984261794</t>
  </si>
  <si>
    <t>-1213534968</t>
  </si>
  <si>
    <t>540583286</t>
  </si>
  <si>
    <t>-1535989955</t>
  </si>
  <si>
    <t>631312611</t>
  </si>
  <si>
    <t>Mazanina z betónu prostého (m3) tr. C 16/20 hr.nad 50 do 80 mm</t>
  </si>
  <si>
    <t>-2070249329</t>
  </si>
  <si>
    <t>-1931762995</t>
  </si>
  <si>
    <t>631319135</t>
  </si>
  <si>
    <t>-1757044135</t>
  </si>
  <si>
    <t>-679118170</t>
  </si>
  <si>
    <t>-2082868142</t>
  </si>
  <si>
    <t>-1164944956</t>
  </si>
  <si>
    <t>-898675798</t>
  </si>
  <si>
    <t>1060380276</t>
  </si>
  <si>
    <t>1256611753</t>
  </si>
  <si>
    <t>1881184726</t>
  </si>
  <si>
    <t>1238389371</t>
  </si>
  <si>
    <t>-1104037169</t>
  </si>
  <si>
    <t>-818568888</t>
  </si>
  <si>
    <t>1544490371</t>
  </si>
  <si>
    <t>1096105812</t>
  </si>
  <si>
    <t>-1375622769</t>
  </si>
  <si>
    <t>-1080049514</t>
  </si>
  <si>
    <t>1950048064</t>
  </si>
  <si>
    <t>-1505731731</t>
  </si>
  <si>
    <t>-1960054057</t>
  </si>
  <si>
    <t>428454765</t>
  </si>
  <si>
    <t>2008485524</t>
  </si>
  <si>
    <t>570997248</t>
  </si>
  <si>
    <t>712290010</t>
  </si>
  <si>
    <t>Zhotovenie parozábrany pre strechy ploché do 10°</t>
  </si>
  <si>
    <t>-2113404677</t>
  </si>
  <si>
    <t>129325716</t>
  </si>
  <si>
    <t>628420000400</t>
  </si>
  <si>
    <t>Pás asfaltový samolepiaci , modifikovaný</t>
  </si>
  <si>
    <t>25367389</t>
  </si>
  <si>
    <t>712311101</t>
  </si>
  <si>
    <t>Zhotovenie povlakovej krytiny striech plochých do 10° za studena náterom penetračným</t>
  </si>
  <si>
    <t>-599488014</t>
  </si>
  <si>
    <t>246170000900</t>
  </si>
  <si>
    <t>Lak asfaltový ALP-PENETRAL SN v sudoch</t>
  </si>
  <si>
    <t>291777487</t>
  </si>
  <si>
    <t>-931552104</t>
  </si>
  <si>
    <t>207061484</t>
  </si>
  <si>
    <t>-1182007728</t>
  </si>
  <si>
    <t>-1494652684</t>
  </si>
  <si>
    <t>Komínok Dutral H240/75, k asfaltovaným pásom</t>
  </si>
  <si>
    <t>266543041</t>
  </si>
  <si>
    <t>-2117489165</t>
  </si>
  <si>
    <t>68523944</t>
  </si>
  <si>
    <t>Doska OSB 3 Superfinish ECO nebrúsené hrxlxš 18x2500x1250 mm - ST02,07,08</t>
  </si>
  <si>
    <t>891379468</t>
  </si>
  <si>
    <t>992154094</t>
  </si>
  <si>
    <t>545928613</t>
  </si>
  <si>
    <t>-984478361</t>
  </si>
  <si>
    <t>455770554</t>
  </si>
  <si>
    <t xml:space="preserve">Montáž tepelnej izolácie striech plochých do 10° polystyrénom, jednovrstvová prilep. za studena </t>
  </si>
  <si>
    <t>-655374492</t>
  </si>
  <si>
    <t>412723154</t>
  </si>
  <si>
    <t>Pištoľová pena Den Braven Thermo Kleber Roof</t>
  </si>
  <si>
    <t>1914375113</t>
  </si>
  <si>
    <t>2009728466</t>
  </si>
  <si>
    <t>-2075130276</t>
  </si>
  <si>
    <t>-156967976</t>
  </si>
  <si>
    <t>-1459672252</t>
  </si>
  <si>
    <t>-1858714742</t>
  </si>
  <si>
    <t>283720009000.1</t>
  </si>
  <si>
    <t>Doska EPS 150S hr. 90 mm, na zateplenie podláh a strešných terás</t>
  </si>
  <si>
    <t>1933336547</t>
  </si>
  <si>
    <t>283720009100</t>
  </si>
  <si>
    <t>Doska EPS 150S hr. 120 mm, na zateplenie podláh a strešných terás</t>
  </si>
  <si>
    <t>1639860137</t>
  </si>
  <si>
    <t>-1632869123</t>
  </si>
  <si>
    <t>-845175726</t>
  </si>
  <si>
    <t>771290999</t>
  </si>
  <si>
    <t>1308723657</t>
  </si>
  <si>
    <t>713144090</t>
  </si>
  <si>
    <t>Montáž tepelnej izolácie na atiku z XPS prikotvením</t>
  </si>
  <si>
    <t>97831690</t>
  </si>
  <si>
    <t>283750001000</t>
  </si>
  <si>
    <t>1715620515</t>
  </si>
  <si>
    <t>-938131656</t>
  </si>
  <si>
    <t>Montáž tepelnej izolácie striech plochých do 10° EPS hr. 180 mm - pôvodný žlab</t>
  </si>
  <si>
    <t>-389064721</t>
  </si>
  <si>
    <t>1341282740</t>
  </si>
  <si>
    <t>-1961233515</t>
  </si>
  <si>
    <t>762332140</t>
  </si>
  <si>
    <t>Montáž viazaných konštrukcií krovov striech z reziva priemernej plochy 288-450 cm2</t>
  </si>
  <si>
    <t>-677930074</t>
  </si>
  <si>
    <t>605420000500</t>
  </si>
  <si>
    <t xml:space="preserve">Rezivo stavebné zo smreku - hranené stredové rezivo, vr. impregnácie </t>
  </si>
  <si>
    <t>1626042005</t>
  </si>
  <si>
    <t>762395000</t>
  </si>
  <si>
    <t>Spojovacie prostriedky pre viazané konštrukcie krovov, debnenie a laťovanie, nadstrešné konštr., spádové kliny - svorky, dosky, klince, pásová oceľ, vruty</t>
  </si>
  <si>
    <t>86693791</t>
  </si>
  <si>
    <t>Záklop stropov z dosiek OSB skrutkovaných na trámy na pero a drážku hr. dosky 25 mm - viď. det.03</t>
  </si>
  <si>
    <t>-1287353709</t>
  </si>
  <si>
    <t>998762202</t>
  </si>
  <si>
    <t>Presun hmôt pre konštrukcie tesárske v objektoch výšky do 12 m</t>
  </si>
  <si>
    <t>1492173712</t>
  </si>
  <si>
    <t>Oplechovanie z pozinkovaného farbeného PZf plechu, odkvapov na strechách s lepenkovou krytinou r.š. 280 mm - KL11</t>
  </si>
  <si>
    <t>1959592586</t>
  </si>
  <si>
    <t>Lemovanie z pozinkovaného farbeného PZf plechu, múrov na plochých strechách r.š. 180 mm - KL14</t>
  </si>
  <si>
    <t>-184047897</t>
  </si>
  <si>
    <t>-55459063</t>
  </si>
  <si>
    <t>158599600</t>
  </si>
  <si>
    <t>-1540160894</t>
  </si>
  <si>
    <t>764393410R</t>
  </si>
  <si>
    <t>Príponka oplechovania z pozinkovaného  PZf plechu, r.š. 120 mm - PR8</t>
  </si>
  <si>
    <t>-1178419088</t>
  </si>
  <si>
    <t>764393440R</t>
  </si>
  <si>
    <t>Príponka oplechovania z pozinkovaného PZf plechu, r.š. 270 mm - PR9</t>
  </si>
  <si>
    <t>-1849061563</t>
  </si>
  <si>
    <t>764393450R</t>
  </si>
  <si>
    <t>Príponky atiky z pozinkovaného  PZf plechu, r.š. 670 mm - PR5</t>
  </si>
  <si>
    <t>-727429727</t>
  </si>
  <si>
    <t>764393460R</t>
  </si>
  <si>
    <t>Príponky atiky z pozinkovaného  PZf plechu, r.š. 790 mm - PR6</t>
  </si>
  <si>
    <t>-47711757</t>
  </si>
  <si>
    <t>1501413223</t>
  </si>
  <si>
    <t>764421430</t>
  </si>
  <si>
    <t>Oplechovanie ríms a ozdobných prvkov z pozinkovaného farbeného PZf plechu, r.š. 400 mm - KL22,23</t>
  </si>
  <si>
    <t>-303596979</t>
  </si>
  <si>
    <t>Oplechovanie muriva a atík z pozinkovaného farbeného PZf plechu, vrátane rohov r.š. 760 mm - KL13</t>
  </si>
  <si>
    <t>1324343951</t>
  </si>
  <si>
    <t>Oplechovanie muriva a atík z pozinkovaného farbeného PZf plechu, vrátane rohov r.š. 805 mm - KL5,12</t>
  </si>
  <si>
    <t>958493941</t>
  </si>
  <si>
    <t>-543737110</t>
  </si>
  <si>
    <t>-1954630923</t>
  </si>
  <si>
    <t>1699911</t>
  </si>
  <si>
    <t>-1533633630</t>
  </si>
  <si>
    <t>1926460072</t>
  </si>
  <si>
    <t>119</t>
  </si>
  <si>
    <t>1740283159</t>
  </si>
  <si>
    <t>120</t>
  </si>
  <si>
    <t>1301305335</t>
  </si>
  <si>
    <t>121</t>
  </si>
  <si>
    <t>794569185</t>
  </si>
  <si>
    <t>122</t>
  </si>
  <si>
    <t>-2127056547</t>
  </si>
  <si>
    <t>123</t>
  </si>
  <si>
    <t>1311285685</t>
  </si>
  <si>
    <t>124</t>
  </si>
  <si>
    <t>-1788373373</t>
  </si>
  <si>
    <t>125</t>
  </si>
  <si>
    <t>-1238611421</t>
  </si>
  <si>
    <t>126</t>
  </si>
  <si>
    <t>Dvere plastové otváravé, vxš 0950x1000 mm - D07</t>
  </si>
  <si>
    <t>452010465</t>
  </si>
  <si>
    <t>127</t>
  </si>
  <si>
    <t>-873635547</t>
  </si>
  <si>
    <t>-1876939826</t>
  </si>
  <si>
    <t>129</t>
  </si>
  <si>
    <t>-393981984</t>
  </si>
  <si>
    <t>130</t>
  </si>
  <si>
    <t>731082272</t>
  </si>
  <si>
    <t>131</t>
  </si>
  <si>
    <t>Žalúzie exteriérové hliníkové C-65, vr. kaslíka - EŽ07</t>
  </si>
  <si>
    <t>697047740</t>
  </si>
  <si>
    <t>132</t>
  </si>
  <si>
    <t>1719942276</t>
  </si>
  <si>
    <t>133</t>
  </si>
  <si>
    <t>Žalúzie exteriérové hliníkové C-65, vr. kaslíka - EŽ01,06</t>
  </si>
  <si>
    <t>950988437</t>
  </si>
  <si>
    <t>134</t>
  </si>
  <si>
    <t>767832100</t>
  </si>
  <si>
    <t>Montáž a dodávka rebríkov do muriva s vodovodnou ochrannou rúrkou - požiarny a servisný rebrík, vr. povrch. úpravy</t>
  </si>
  <si>
    <t>-2111728819</t>
  </si>
  <si>
    <t>135</t>
  </si>
  <si>
    <t>-158008751</t>
  </si>
  <si>
    <t>783</t>
  </si>
  <si>
    <t>Nátery</t>
  </si>
  <si>
    <t>136</t>
  </si>
  <si>
    <t>783224900</t>
  </si>
  <si>
    <t>Oprava náterov kov.stav.doplnk.konštr. syntetické na vzduchu schnúce jednonásobné s 1x emailovaním - 70μm</t>
  </si>
  <si>
    <t>-432296401</t>
  </si>
  <si>
    <t>137</t>
  </si>
  <si>
    <t>783904811</t>
  </si>
  <si>
    <t>Ostatné práce odmastenie chemickými odhrdzavenie kovových konštrukcií</t>
  </si>
  <si>
    <t>1304561334</t>
  </si>
  <si>
    <t>138</t>
  </si>
  <si>
    <t>-1264966641</t>
  </si>
  <si>
    <t>139</t>
  </si>
  <si>
    <t>-847486114</t>
  </si>
  <si>
    <t>140</t>
  </si>
  <si>
    <t>-1984698332</t>
  </si>
  <si>
    <t>141</t>
  </si>
  <si>
    <t>1908576254</t>
  </si>
  <si>
    <t>142</t>
  </si>
  <si>
    <t>-1114865188</t>
  </si>
  <si>
    <t>F - Zdravotechnika - vonkajšky</t>
  </si>
  <si>
    <t xml:space="preserve">    D3 - Areálová dažďová kanalizácia</t>
  </si>
  <si>
    <t>Mimostaven. doprava</t>
  </si>
  <si>
    <t>Klimatické vplyvy</t>
  </si>
  <si>
    <t>D3</t>
  </si>
  <si>
    <t>Areálová dažďová kanalizácia</t>
  </si>
  <si>
    <t>286120000500</t>
  </si>
  <si>
    <t>Rúra PVC hladký kanalizačný systém DN 125, dĺ. 5 m, SN4</t>
  </si>
  <si>
    <t>552410005700</t>
  </si>
  <si>
    <t>Lapač strešných splavenín zo šedej liatiny DN 125</t>
  </si>
  <si>
    <t>721174012</t>
  </si>
  <si>
    <t>Montáž</t>
  </si>
  <si>
    <t>127101401</t>
  </si>
  <si>
    <t>Výkop ryhy pod vodou hĺbky do 5m do 1000 m3 hornina 1-4</t>
  </si>
  <si>
    <t>131211119</t>
  </si>
  <si>
    <t>Príplatok za lepivosť pri hĺbení jám ručným náradím v hornine tr. 3</t>
  </si>
  <si>
    <t>174101002</t>
  </si>
  <si>
    <t>Späty zásyp rýh a jám vykopanou zeminou objemu nad 100 do 1000 m3</t>
  </si>
  <si>
    <t>H - Elektroinštalácia</t>
  </si>
  <si>
    <t>Pol1</t>
  </si>
  <si>
    <t>vyp. 1</t>
  </si>
  <si>
    <t>Pol2</t>
  </si>
  <si>
    <t>vyp. 6</t>
  </si>
  <si>
    <t>Pol3</t>
  </si>
  <si>
    <t>vyp. 7</t>
  </si>
  <si>
    <t>Pol4</t>
  </si>
  <si>
    <t xml:space="preserve">Zásuvka, 250V~/16A /2P+E/ </t>
  </si>
  <si>
    <t>Pol5</t>
  </si>
  <si>
    <t>Svietidlo IP54</t>
  </si>
  <si>
    <t>Pol6</t>
  </si>
  <si>
    <t>CoreLine Surface SM120V LED37S/840 PSU W60L60 41W</t>
  </si>
  <si>
    <t>Pol7</t>
  </si>
  <si>
    <t>CoreLine Surface SM120V LED37S/840 PSU W20L120 41W</t>
  </si>
  <si>
    <t>Pol8</t>
  </si>
  <si>
    <t>BY120P G2 1xLED105S/840 WB</t>
  </si>
  <si>
    <t>Pol9</t>
  </si>
  <si>
    <t>WT460C L1600 1xLED64S/840 NB</t>
  </si>
  <si>
    <t>Pol10</t>
  </si>
  <si>
    <t>LED PANEL IP44 300x300</t>
  </si>
  <si>
    <t>Pol11</t>
  </si>
  <si>
    <t>CoreLine Slim downlight DN135C LED20S/830 PSU II WH</t>
  </si>
  <si>
    <t>Pol12</t>
  </si>
  <si>
    <t>LED lištové svietidlo 4MX900 491 LED50S/840 PSU WB WH asymetrické 53W 5000 lm</t>
  </si>
  <si>
    <t>Pol13</t>
  </si>
  <si>
    <t>LED lištové svietidlo  4MX900 491 LED50S/840 PSU A 30 WH symetrické 53W 5000 lm</t>
  </si>
  <si>
    <t>Pol14</t>
  </si>
  <si>
    <t>lista 1 dlžková  4MX656 491 5x1.5 WH</t>
  </si>
  <si>
    <t>Pol15</t>
  </si>
  <si>
    <t>lista 2 dlžková  4MX656 492 5x1.5 WH</t>
  </si>
  <si>
    <t>Pol16</t>
  </si>
  <si>
    <t>lista 3 dlžková  4MX656 493 5x1.5 WH</t>
  </si>
  <si>
    <t>Pol17</t>
  </si>
  <si>
    <t>záves  9MX056 MB-SW WH</t>
  </si>
  <si>
    <t>Pol18</t>
  </si>
  <si>
    <t>závesné lanká</t>
  </si>
  <si>
    <t>bm</t>
  </si>
  <si>
    <t>Pol19</t>
  </si>
  <si>
    <t xml:space="preserve">Kryt 9MX056 BC49 WH </t>
  </si>
  <si>
    <t>Pol20</t>
  </si>
  <si>
    <t>spojka 9MX056 CPI</t>
  </si>
  <si>
    <t>Pol21</t>
  </si>
  <si>
    <t>napájač</t>
  </si>
  <si>
    <t>Pol22</t>
  </si>
  <si>
    <t>záslepka  9MX056 EP-900 WH SET</t>
  </si>
  <si>
    <t>Pol23</t>
  </si>
  <si>
    <t>CHKE-R 3x1.5</t>
  </si>
  <si>
    <t>Pol24</t>
  </si>
  <si>
    <t>CHKE-R 5x1.5</t>
  </si>
  <si>
    <t>Pol25</t>
  </si>
  <si>
    <t>CHKE-R 5x2.5</t>
  </si>
  <si>
    <t>Pol26</t>
  </si>
  <si>
    <t>frézovanie rých pre káble do stropu</t>
  </si>
  <si>
    <t>Pol27</t>
  </si>
  <si>
    <t>omietka rých stropoch maltou vápenou</t>
  </si>
  <si>
    <t>Pol28</t>
  </si>
  <si>
    <t>demontáž svietidlá</t>
  </si>
  <si>
    <t>Pol29</t>
  </si>
  <si>
    <t>výmena žiarovky na LED v klubovni</t>
  </si>
  <si>
    <t>Pol30</t>
  </si>
  <si>
    <t>samoregulačný kábel FROST STOP BLACK 10m pre ochrev dažďových zvodov</t>
  </si>
  <si>
    <t>Pol31</t>
  </si>
  <si>
    <t>samoregulačný kábel FROST STOP BLACK 5m pre ochrev vpusti</t>
  </si>
  <si>
    <t>Pol32</t>
  </si>
  <si>
    <t>vodič AlMgSi 8</t>
  </si>
  <si>
    <t>Pol33</t>
  </si>
  <si>
    <t>podpera vedenia PV21</t>
  </si>
  <si>
    <t>Pol34</t>
  </si>
  <si>
    <t>Podružný materiál montážny</t>
  </si>
  <si>
    <t>Pol35</t>
  </si>
  <si>
    <t>Inštalačné práce /hod.</t>
  </si>
  <si>
    <t>hod</t>
  </si>
  <si>
    <t>Pol36</t>
  </si>
  <si>
    <t>Revízie, úradná skúšk</t>
  </si>
  <si>
    <t>Pol37</t>
  </si>
  <si>
    <t>Vypracovanie plán skutočného vyhotovenia</t>
  </si>
  <si>
    <t>VERÓNY OaS s.r.o., Priemyselná 936/3, Krupina</t>
  </si>
  <si>
    <t>47210621</t>
  </si>
  <si>
    <t>SK 2023810382</t>
  </si>
  <si>
    <t>Dátum a podpis: 11.3.2022</t>
  </si>
  <si>
    <t>Dátum a podpis:11.3.2022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</si>
</sst>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4" fontId="21" fillId="5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166" fontId="31" fillId="0" borderId="12" xfId="0" applyNumberFormat="1" applyFont="1" applyBorder="1"/>
    <xf numFmtId="166" fontId="31" fillId="0" borderId="13" xfId="0" applyNumberFormat="1" applyFont="1" applyBorder="1"/>
    <xf numFmtId="167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4" fontId="21" fillId="0" borderId="0" xfId="0" applyNumberFormat="1" applyFont="1"/>
    <xf numFmtId="4" fontId="8" fillId="0" borderId="0" xfId="0" applyNumberFormat="1" applyFont="1" applyProtection="1">
      <protection locked="0"/>
    </xf>
    <xf numFmtId="4" fontId="6" fillId="0" borderId="0" xfId="0" applyNumberFormat="1" applyFont="1"/>
    <xf numFmtId="4" fontId="7" fillId="0" borderId="0" xfId="0" applyNumberFormat="1" applyFont="1"/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9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4" fillId="0" borderId="0" xfId="0" applyNumberFormat="1" applyFont="1" applyAlignment="1">
      <alignment horizontal="right" vertical="center"/>
    </xf>
    <xf numFmtId="0" fontId="19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opLeftCell="B103" workbookViewId="0">
      <selection activeCell="AH76" sqref="AH76"/>
    </sheetView>
  </sheetViews>
  <sheetFormatPr defaultRowHeight="11.25" x14ac:dyDescent="0.2"/>
  <cols>
    <col min="1" max="1" width="8.83203125" customWidth="1"/>
    <col min="2" max="2" width="1.6640625" customWidth="1"/>
    <col min="3" max="3" width="4.5" customWidth="1"/>
    <col min="4" max="33" width="2.83203125" customWidth="1"/>
    <col min="34" max="34" width="3.5" customWidth="1"/>
    <col min="35" max="35" width="42.33203125" customWidth="1"/>
    <col min="36" max="37" width="2.5" customWidth="1"/>
    <col min="38" max="38" width="8.83203125" customWidth="1"/>
    <col min="39" max="39" width="3.5" customWidth="1"/>
    <col min="40" max="40" width="14.33203125" customWidth="1"/>
    <col min="41" max="41" width="8" customWidth="1"/>
    <col min="42" max="42" width="4.5" customWidth="1"/>
    <col min="43" max="43" width="16.6640625" hidden="1" customWidth="1"/>
    <col min="44" max="44" width="14.5" customWidth="1"/>
    <col min="45" max="47" width="27.6640625" hidden="1" customWidth="1"/>
    <col min="48" max="49" width="23.1640625" hidden="1" customWidth="1"/>
    <col min="50" max="51" width="26.6640625" hidden="1" customWidth="1"/>
    <col min="52" max="52" width="23.1640625" hidden="1" customWidth="1"/>
    <col min="53" max="53" width="20.5" hidden="1" customWidth="1"/>
    <col min="54" max="54" width="26.6640625" hidden="1" customWidth="1"/>
    <col min="55" max="55" width="23.1640625" hidden="1" customWidth="1"/>
    <col min="56" max="56" width="20.5" hidden="1" customWidth="1"/>
    <col min="57" max="57" width="71.1640625" customWidth="1"/>
    <col min="71" max="91" width="9.16406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212" t="s">
        <v>5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6</v>
      </c>
    </row>
    <row r="5" spans="1:74" ht="12" customHeight="1" x14ac:dyDescent="0.2">
      <c r="B5" s="16"/>
      <c r="D5" s="20" t="s">
        <v>11</v>
      </c>
      <c r="K5" s="196" t="s">
        <v>12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R5" s="16"/>
      <c r="BE5" s="193" t="s">
        <v>13</v>
      </c>
      <c r="BS5" s="13" t="s">
        <v>6</v>
      </c>
    </row>
    <row r="6" spans="1:74" ht="36.950000000000003" customHeight="1" x14ac:dyDescent="0.2">
      <c r="B6" s="16"/>
      <c r="D6" s="22" t="s">
        <v>14</v>
      </c>
      <c r="K6" s="198" t="s">
        <v>15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R6" s="16"/>
      <c r="BE6" s="194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94"/>
      <c r="BS7" s="13" t="s">
        <v>6</v>
      </c>
    </row>
    <row r="8" spans="1:74" ht="12" customHeight="1" x14ac:dyDescent="0.2">
      <c r="B8" s="16"/>
      <c r="D8" s="23" t="s">
        <v>18</v>
      </c>
      <c r="K8" s="21" t="s">
        <v>19</v>
      </c>
      <c r="AK8" s="23" t="s">
        <v>20</v>
      </c>
      <c r="AN8" s="179">
        <v>44630</v>
      </c>
      <c r="AR8" s="16"/>
      <c r="BE8" s="194"/>
      <c r="BS8" s="13" t="s">
        <v>6</v>
      </c>
    </row>
    <row r="9" spans="1:74" ht="14.45" customHeight="1" x14ac:dyDescent="0.2">
      <c r="B9" s="16"/>
      <c r="AR9" s="16"/>
      <c r="BE9" s="194"/>
      <c r="BS9" s="13" t="s">
        <v>6</v>
      </c>
    </row>
    <row r="10" spans="1:74" ht="12" customHeight="1" x14ac:dyDescent="0.2">
      <c r="B10" s="16"/>
      <c r="D10" s="23" t="s">
        <v>21</v>
      </c>
      <c r="AK10" s="23" t="s">
        <v>22</v>
      </c>
      <c r="AN10" s="21" t="s">
        <v>1</v>
      </c>
      <c r="AR10" s="16"/>
      <c r="BE10" s="194"/>
      <c r="BS10" s="13" t="s">
        <v>6</v>
      </c>
    </row>
    <row r="11" spans="1:74" ht="18.399999999999999" customHeight="1" x14ac:dyDescent="0.2">
      <c r="B11" s="16"/>
      <c r="E11" s="21" t="s">
        <v>23</v>
      </c>
      <c r="AK11" s="23" t="s">
        <v>24</v>
      </c>
      <c r="AN11" s="21" t="s">
        <v>1</v>
      </c>
      <c r="AR11" s="16"/>
      <c r="BE11" s="194"/>
      <c r="BS11" s="13" t="s">
        <v>6</v>
      </c>
    </row>
    <row r="12" spans="1:74" ht="6.95" customHeight="1" x14ac:dyDescent="0.2">
      <c r="B12" s="16"/>
      <c r="AR12" s="16"/>
      <c r="BE12" s="194"/>
      <c r="BS12" s="13" t="s">
        <v>6</v>
      </c>
    </row>
    <row r="13" spans="1:74" ht="12" customHeight="1" x14ac:dyDescent="0.2">
      <c r="B13" s="16"/>
      <c r="D13" s="23" t="s">
        <v>25</v>
      </c>
      <c r="AK13" s="23" t="s">
        <v>22</v>
      </c>
      <c r="AN13" s="178" t="s">
        <v>1489</v>
      </c>
      <c r="AR13" s="16"/>
      <c r="BE13" s="194"/>
      <c r="BS13" s="13" t="s">
        <v>6</v>
      </c>
    </row>
    <row r="14" spans="1:74" ht="12.75" x14ac:dyDescent="0.2">
      <c r="B14" s="16"/>
      <c r="E14" s="199" t="s">
        <v>1488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3" t="s">
        <v>24</v>
      </c>
      <c r="AN14" s="178" t="s">
        <v>1490</v>
      </c>
      <c r="AR14" s="16"/>
      <c r="BE14" s="194"/>
      <c r="BS14" s="13" t="s">
        <v>6</v>
      </c>
    </row>
    <row r="15" spans="1:74" ht="6.95" customHeight="1" x14ac:dyDescent="0.2">
      <c r="B15" s="16"/>
      <c r="AR15" s="16"/>
      <c r="BE15" s="194"/>
      <c r="BS15" s="13" t="s">
        <v>3</v>
      </c>
    </row>
    <row r="16" spans="1:74" ht="12" customHeight="1" x14ac:dyDescent="0.2">
      <c r="B16" s="16"/>
      <c r="D16" s="23" t="s">
        <v>26</v>
      </c>
      <c r="AK16" s="23" t="s">
        <v>22</v>
      </c>
      <c r="AN16" s="21" t="s">
        <v>1</v>
      </c>
      <c r="AR16" s="16"/>
      <c r="BE16" s="194"/>
      <c r="BS16" s="13" t="s">
        <v>3</v>
      </c>
    </row>
    <row r="17" spans="2:71" ht="18.399999999999999" customHeight="1" x14ac:dyDescent="0.2">
      <c r="B17" s="16"/>
      <c r="E17" s="21" t="s">
        <v>27</v>
      </c>
      <c r="AK17" s="23" t="s">
        <v>24</v>
      </c>
      <c r="AN17" s="21" t="s">
        <v>1</v>
      </c>
      <c r="AR17" s="16"/>
      <c r="BE17" s="194"/>
      <c r="BS17" s="13" t="s">
        <v>28</v>
      </c>
    </row>
    <row r="18" spans="2:71" ht="6.95" customHeight="1" x14ac:dyDescent="0.2">
      <c r="B18" s="16"/>
      <c r="AR18" s="16"/>
      <c r="BE18" s="194"/>
      <c r="BS18" s="13" t="s">
        <v>29</v>
      </c>
    </row>
    <row r="19" spans="2:71" ht="12" customHeight="1" x14ac:dyDescent="0.2">
      <c r="B19" s="16"/>
      <c r="D19" s="23" t="s">
        <v>30</v>
      </c>
      <c r="AK19" s="23" t="s">
        <v>22</v>
      </c>
      <c r="AN19" s="21" t="s">
        <v>1</v>
      </c>
      <c r="AR19" s="16"/>
      <c r="BE19" s="194"/>
      <c r="BS19" s="13" t="s">
        <v>29</v>
      </c>
    </row>
    <row r="20" spans="2:71" ht="18.399999999999999" customHeight="1" x14ac:dyDescent="0.2">
      <c r="B20" s="16"/>
      <c r="E20" s="21" t="s">
        <v>31</v>
      </c>
      <c r="AK20" s="23" t="s">
        <v>24</v>
      </c>
      <c r="AN20" s="21" t="s">
        <v>1</v>
      </c>
      <c r="AR20" s="16"/>
      <c r="BE20" s="194"/>
      <c r="BS20" s="13" t="s">
        <v>28</v>
      </c>
    </row>
    <row r="21" spans="2:71" ht="6.95" customHeight="1" x14ac:dyDescent="0.2">
      <c r="B21" s="16"/>
      <c r="AR21" s="16"/>
      <c r="BE21" s="194"/>
    </row>
    <row r="22" spans="2:71" ht="12" customHeight="1" x14ac:dyDescent="0.2">
      <c r="B22" s="16"/>
      <c r="D22" s="23" t="s">
        <v>32</v>
      </c>
      <c r="AR22" s="16"/>
      <c r="BE22" s="194"/>
    </row>
    <row r="23" spans="2:71" ht="14.45" customHeight="1" x14ac:dyDescent="0.2">
      <c r="B23" s="16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6"/>
      <c r="BE23" s="194"/>
    </row>
    <row r="24" spans="2:71" ht="6.95" customHeight="1" x14ac:dyDescent="0.2">
      <c r="B24" s="16"/>
      <c r="AR24" s="16"/>
      <c r="BE24" s="194"/>
    </row>
    <row r="25" spans="2:71" ht="6.95" customHeight="1" x14ac:dyDescent="0.2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E25" s="194"/>
    </row>
    <row r="26" spans="2:71" s="1" customFormat="1" ht="25.9" customHeight="1" x14ac:dyDescent="0.2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02">
        <f>ROUND(AG94,2)</f>
        <v>1198817.18</v>
      </c>
      <c r="AL26" s="203"/>
      <c r="AM26" s="203"/>
      <c r="AN26" s="203"/>
      <c r="AO26" s="203"/>
      <c r="AR26" s="27"/>
      <c r="BE26" s="194"/>
    </row>
    <row r="27" spans="2:71" s="1" customFormat="1" ht="6.95" customHeight="1" x14ac:dyDescent="0.2">
      <c r="B27" s="27"/>
      <c r="AR27" s="27"/>
      <c r="BE27" s="194"/>
    </row>
    <row r="28" spans="2:71" s="1" customFormat="1" ht="12.75" x14ac:dyDescent="0.2">
      <c r="B28" s="27"/>
      <c r="L28" s="204" t="s">
        <v>34</v>
      </c>
      <c r="M28" s="204"/>
      <c r="N28" s="204"/>
      <c r="O28" s="204"/>
      <c r="P28" s="204"/>
      <c r="W28" s="204" t="s">
        <v>35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36</v>
      </c>
      <c r="AL28" s="204"/>
      <c r="AM28" s="204"/>
      <c r="AN28" s="204"/>
      <c r="AO28" s="204"/>
      <c r="AR28" s="27"/>
      <c r="BE28" s="194"/>
    </row>
    <row r="29" spans="2:71" s="2" customFormat="1" ht="14.45" customHeight="1" x14ac:dyDescent="0.2">
      <c r="B29" s="31"/>
      <c r="D29" s="23" t="s">
        <v>37</v>
      </c>
      <c r="F29" s="23" t="s">
        <v>38</v>
      </c>
      <c r="L29" s="207">
        <v>0.2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1"/>
      <c r="BE29" s="195"/>
    </row>
    <row r="30" spans="2:71" s="2" customFormat="1" ht="14.45" customHeight="1" x14ac:dyDescent="0.2">
      <c r="B30" s="31"/>
      <c r="F30" s="23" t="s">
        <v>39</v>
      </c>
      <c r="L30" s="207">
        <v>0.2</v>
      </c>
      <c r="M30" s="206"/>
      <c r="N30" s="206"/>
      <c r="O30" s="206"/>
      <c r="P30" s="206"/>
      <c r="W30" s="205">
        <f>ROUND(BA94, 2)</f>
        <v>1198817.18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239763.44</v>
      </c>
      <c r="AL30" s="206"/>
      <c r="AM30" s="206"/>
      <c r="AN30" s="206"/>
      <c r="AO30" s="206"/>
      <c r="AR30" s="31"/>
      <c r="BE30" s="195"/>
    </row>
    <row r="31" spans="2:71" s="2" customFormat="1" ht="14.45" hidden="1" customHeight="1" x14ac:dyDescent="0.2">
      <c r="B31" s="31"/>
      <c r="F31" s="23" t="s">
        <v>40</v>
      </c>
      <c r="L31" s="207">
        <v>0.2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1"/>
      <c r="BE31" s="195"/>
    </row>
    <row r="32" spans="2:71" s="2" customFormat="1" ht="14.45" hidden="1" customHeight="1" x14ac:dyDescent="0.2">
      <c r="B32" s="31"/>
      <c r="F32" s="23" t="s">
        <v>41</v>
      </c>
      <c r="L32" s="207">
        <v>0.2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1"/>
      <c r="BE32" s="195"/>
    </row>
    <row r="33" spans="2:57" s="2" customFormat="1" ht="14.45" hidden="1" customHeight="1" x14ac:dyDescent="0.2">
      <c r="B33" s="31"/>
      <c r="F33" s="23" t="s">
        <v>42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1"/>
      <c r="BE33" s="195"/>
    </row>
    <row r="34" spans="2:57" s="1" customFormat="1" ht="6.95" customHeight="1" x14ac:dyDescent="0.2">
      <c r="B34" s="27"/>
      <c r="AR34" s="27"/>
      <c r="BE34" s="194"/>
    </row>
    <row r="35" spans="2:57" s="1" customFormat="1" ht="25.9" customHeight="1" x14ac:dyDescent="0.2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211" t="s">
        <v>45</v>
      </c>
      <c r="Y35" s="209"/>
      <c r="Z35" s="209"/>
      <c r="AA35" s="209"/>
      <c r="AB35" s="209"/>
      <c r="AC35" s="34"/>
      <c r="AD35" s="34"/>
      <c r="AE35" s="34"/>
      <c r="AF35" s="34"/>
      <c r="AG35" s="34"/>
      <c r="AH35" s="34"/>
      <c r="AI35" s="34"/>
      <c r="AJ35" s="34"/>
      <c r="AK35" s="208">
        <f>SUM(AK26:AK33)</f>
        <v>1438580.6199999999</v>
      </c>
      <c r="AL35" s="209"/>
      <c r="AM35" s="209"/>
      <c r="AN35" s="209"/>
      <c r="AO35" s="210"/>
      <c r="AP35" s="32"/>
      <c r="AQ35" s="32"/>
      <c r="AR35" s="27"/>
    </row>
    <row r="36" spans="2:57" s="1" customFormat="1" ht="6.95" customHeight="1" x14ac:dyDescent="0.2">
      <c r="B36" s="27"/>
      <c r="AR36" s="27"/>
    </row>
    <row r="37" spans="2:57" s="1" customFormat="1" ht="14.45" customHeight="1" x14ac:dyDescent="0.2">
      <c r="B37" s="27"/>
      <c r="AR37" s="27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7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27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7"/>
      <c r="D60" s="38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48</v>
      </c>
      <c r="AI60" s="29"/>
      <c r="AJ60" s="29"/>
      <c r="AK60" s="29"/>
      <c r="AL60" s="29"/>
      <c r="AM60" s="38" t="s">
        <v>49</v>
      </c>
      <c r="AN60" s="29"/>
      <c r="AO60" s="29"/>
      <c r="AR60" s="27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7"/>
      <c r="D64" s="36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51</v>
      </c>
      <c r="AI64" s="37"/>
      <c r="AJ64" s="37"/>
      <c r="AK64" s="37"/>
      <c r="AL64" s="37"/>
      <c r="AM64" s="37"/>
      <c r="AN64" s="37"/>
      <c r="AO64" s="37"/>
      <c r="AR64" s="27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7"/>
      <c r="D75" s="38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1491</v>
      </c>
      <c r="AI75" s="29"/>
      <c r="AJ75" s="29"/>
      <c r="AK75" s="29"/>
      <c r="AL75" s="29"/>
      <c r="AM75" s="38" t="s">
        <v>49</v>
      </c>
      <c r="AN75" s="29"/>
      <c r="AO75" s="29"/>
      <c r="AR75" s="27"/>
    </row>
    <row r="76" spans="2:44" s="1" customFormat="1" x14ac:dyDescent="0.2">
      <c r="B76" s="27"/>
      <c r="AR76" s="27"/>
    </row>
    <row r="77" spans="2:44" s="1" customFormat="1" ht="6.9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 x14ac:dyDescent="0.2">
      <c r="B82" s="27"/>
      <c r="C82" s="17" t="s">
        <v>52</v>
      </c>
      <c r="AR82" s="27"/>
    </row>
    <row r="83" spans="1:91" s="1" customFormat="1" ht="6.95" customHeight="1" x14ac:dyDescent="0.2">
      <c r="B83" s="27"/>
      <c r="AR83" s="27"/>
    </row>
    <row r="84" spans="1:91" s="3" customFormat="1" ht="12" customHeight="1" x14ac:dyDescent="0.2">
      <c r="B84" s="43"/>
      <c r="C84" s="23" t="s">
        <v>11</v>
      </c>
      <c r="L84" s="3" t="str">
        <f>K5</f>
        <v>2020-072REV</v>
      </c>
      <c r="AR84" s="43"/>
    </row>
    <row r="85" spans="1:91" s="4" customFormat="1" ht="36.950000000000003" customHeight="1" x14ac:dyDescent="0.2">
      <c r="B85" s="44"/>
      <c r="C85" s="45" t="s">
        <v>14</v>
      </c>
      <c r="L85" s="185" t="str">
        <f>K6</f>
        <v>SPŠ J. Murgaša B.Bystrica - kompletná rekonštrukcia objektov - zníženie energetickej náročnosti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44"/>
    </row>
    <row r="86" spans="1:91" s="1" customFormat="1" ht="6.95" customHeight="1" x14ac:dyDescent="0.2">
      <c r="B86" s="27"/>
      <c r="AR86" s="27"/>
    </row>
    <row r="87" spans="1:91" s="1" customFormat="1" ht="12" customHeight="1" x14ac:dyDescent="0.2">
      <c r="B87" s="27"/>
      <c r="C87" s="23" t="s">
        <v>18</v>
      </c>
      <c r="L87" s="46" t="str">
        <f>IF(K8="","",K8)</f>
        <v>Hurbanova 6, 975 18 BB</v>
      </c>
      <c r="AI87" s="23" t="s">
        <v>20</v>
      </c>
      <c r="AM87" s="215">
        <f>IF(AN8= "","",AN8)</f>
        <v>44630</v>
      </c>
      <c r="AN87" s="215"/>
      <c r="AR87" s="27"/>
    </row>
    <row r="88" spans="1:91" s="1" customFormat="1" ht="6.95" customHeight="1" x14ac:dyDescent="0.2">
      <c r="B88" s="27"/>
      <c r="AR88" s="27"/>
    </row>
    <row r="89" spans="1:91" s="1" customFormat="1" ht="26.45" customHeight="1" x14ac:dyDescent="0.2">
      <c r="B89" s="27"/>
      <c r="C89" s="23" t="s">
        <v>21</v>
      </c>
      <c r="L89" s="3" t="str">
        <f>IF(E11= "","",E11)</f>
        <v>SPŠ J. Murgaša, Banská Bystrica</v>
      </c>
      <c r="AI89" s="23" t="s">
        <v>26</v>
      </c>
      <c r="AM89" s="216" t="str">
        <f>IF(E17="","",E17)</f>
        <v>VISIA s.r.o ,Sládkovičova 2052/50A Šala</v>
      </c>
      <c r="AN89" s="217"/>
      <c r="AO89" s="217"/>
      <c r="AP89" s="217"/>
      <c r="AR89" s="27"/>
      <c r="AS89" s="218" t="s">
        <v>53</v>
      </c>
      <c r="AT89" s="219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6" customHeight="1" x14ac:dyDescent="0.2">
      <c r="B90" s="27"/>
      <c r="C90" s="23" t="s">
        <v>25</v>
      </c>
      <c r="L90" s="3" t="str">
        <f>IF(E14= "Vyplň údaj","",E14)</f>
        <v>VERÓNY OaS s.r.o., Priemyselná 936/3, Krupina</v>
      </c>
      <c r="AI90" s="23" t="s">
        <v>30</v>
      </c>
      <c r="AM90" s="216" t="str">
        <f>IF(E20="","",E20)</f>
        <v xml:space="preserve"> </v>
      </c>
      <c r="AN90" s="217"/>
      <c r="AO90" s="217"/>
      <c r="AP90" s="217"/>
      <c r="AR90" s="27"/>
      <c r="AS90" s="220"/>
      <c r="AT90" s="221"/>
      <c r="BD90" s="50"/>
    </row>
    <row r="91" spans="1:91" s="1" customFormat="1" ht="10.9" customHeight="1" x14ac:dyDescent="0.2">
      <c r="B91" s="27"/>
      <c r="AR91" s="27"/>
      <c r="AS91" s="220"/>
      <c r="AT91" s="221"/>
      <c r="BD91" s="50"/>
    </row>
    <row r="92" spans="1:91" s="1" customFormat="1" ht="29.25" customHeight="1" x14ac:dyDescent="0.2">
      <c r="B92" s="27"/>
      <c r="C92" s="180" t="s">
        <v>54</v>
      </c>
      <c r="D92" s="181"/>
      <c r="E92" s="181"/>
      <c r="F92" s="181"/>
      <c r="G92" s="181"/>
      <c r="H92" s="51"/>
      <c r="I92" s="184" t="s">
        <v>55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214" t="s">
        <v>56</v>
      </c>
      <c r="AH92" s="181"/>
      <c r="AI92" s="181"/>
      <c r="AJ92" s="181"/>
      <c r="AK92" s="181"/>
      <c r="AL92" s="181"/>
      <c r="AM92" s="181"/>
      <c r="AN92" s="184" t="s">
        <v>57</v>
      </c>
      <c r="AO92" s="181"/>
      <c r="AP92" s="191"/>
      <c r="AQ92" s="52" t="s">
        <v>58</v>
      </c>
      <c r="AR92" s="27"/>
      <c r="AS92" s="53" t="s">
        <v>59</v>
      </c>
      <c r="AT92" s="54" t="s">
        <v>60</v>
      </c>
      <c r="AU92" s="54" t="s">
        <v>61</v>
      </c>
      <c r="AV92" s="54" t="s">
        <v>62</v>
      </c>
      <c r="AW92" s="54" t="s">
        <v>63</v>
      </c>
      <c r="AX92" s="54" t="s">
        <v>64</v>
      </c>
      <c r="AY92" s="54" t="s">
        <v>65</v>
      </c>
      <c r="AZ92" s="54" t="s">
        <v>66</v>
      </c>
      <c r="BA92" s="54" t="s">
        <v>67</v>
      </c>
      <c r="BB92" s="54" t="s">
        <v>68</v>
      </c>
      <c r="BC92" s="54" t="s">
        <v>69</v>
      </c>
      <c r="BD92" s="55" t="s">
        <v>70</v>
      </c>
    </row>
    <row r="93" spans="1:91" s="1" customFormat="1" ht="10.9" customHeight="1" x14ac:dyDescent="0.2">
      <c r="B93" s="27"/>
      <c r="AR93" s="27"/>
      <c r="AS93" s="56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 x14ac:dyDescent="0.2">
      <c r="B94" s="57"/>
      <c r="C94" s="58" t="s">
        <v>71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92">
        <f>ROUND(AG95+AG98+AG101+AG104+AG107+AG108,2)</f>
        <v>1198817.18</v>
      </c>
      <c r="AH94" s="192"/>
      <c r="AI94" s="192"/>
      <c r="AJ94" s="192"/>
      <c r="AK94" s="192"/>
      <c r="AL94" s="192"/>
      <c r="AM94" s="192"/>
      <c r="AN94" s="222">
        <f t="shared" ref="AN94:AN108" si="0">SUM(AG94,AT94)</f>
        <v>1438580.6199999999</v>
      </c>
      <c r="AO94" s="222"/>
      <c r="AP94" s="222"/>
      <c r="AQ94" s="61" t="s">
        <v>1</v>
      </c>
      <c r="AR94" s="57"/>
      <c r="AS94" s="62">
        <f>ROUND(AS95+AS98+AS101+AS104+AS107+AS108,2)</f>
        <v>0</v>
      </c>
      <c r="AT94" s="63">
        <f t="shared" ref="AT94:AT108" si="1">ROUND(SUM(AV94:AW94),2)</f>
        <v>239763.44</v>
      </c>
      <c r="AU94" s="64">
        <f>ROUND(AU95+AU98+AU101+AU104+AU107+AU108,5)</f>
        <v>0</v>
      </c>
      <c r="AV94" s="63">
        <f>ROUND(AZ94*L29,2)</f>
        <v>0</v>
      </c>
      <c r="AW94" s="63">
        <f>ROUND(BA94*L30,2)</f>
        <v>239763.44</v>
      </c>
      <c r="AX94" s="63">
        <f>ROUND(BB94*L29,2)</f>
        <v>0</v>
      </c>
      <c r="AY94" s="63">
        <f>ROUND(BC94*L30,2)</f>
        <v>0</v>
      </c>
      <c r="AZ94" s="63">
        <f>ROUND(AZ95+AZ98+AZ101+AZ104+AZ107+AZ108,2)</f>
        <v>0</v>
      </c>
      <c r="BA94" s="63">
        <f>ROUND(BA95+BA98+BA101+BA104+BA107+BA108,2)</f>
        <v>1198817.18</v>
      </c>
      <c r="BB94" s="63">
        <f>ROUND(BB95+BB98+BB101+BB104+BB107+BB108,2)</f>
        <v>0</v>
      </c>
      <c r="BC94" s="63">
        <f>ROUND(BC95+BC98+BC101+BC104+BC107+BC108,2)</f>
        <v>0</v>
      </c>
      <c r="BD94" s="65">
        <f>ROUND(BD95+BD98+BD101+BD104+BD107+BD108,2)</f>
        <v>0</v>
      </c>
      <c r="BE94" s="66"/>
      <c r="BS94" s="66" t="s">
        <v>72</v>
      </c>
      <c r="BT94" s="66" t="s">
        <v>73</v>
      </c>
      <c r="BU94" s="67" t="s">
        <v>74</v>
      </c>
      <c r="BV94" s="66" t="s">
        <v>75</v>
      </c>
      <c r="BW94" s="66" t="s">
        <v>4</v>
      </c>
      <c r="BX94" s="66" t="s">
        <v>76</v>
      </c>
      <c r="CL94" s="66" t="s">
        <v>1</v>
      </c>
    </row>
    <row r="95" spans="1:91" s="6" customFormat="1" ht="14.45" customHeight="1" x14ac:dyDescent="0.2">
      <c r="B95" s="68"/>
      <c r="C95" s="69"/>
      <c r="D95" s="182" t="s">
        <v>77</v>
      </c>
      <c r="E95" s="182"/>
      <c r="F95" s="182"/>
      <c r="G95" s="182"/>
      <c r="H95" s="182"/>
      <c r="I95" s="70"/>
      <c r="J95" s="182" t="s">
        <v>78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213">
        <f>ROUND(SUM(AG96:AG97),2)</f>
        <v>380327.41</v>
      </c>
      <c r="AH95" s="190"/>
      <c r="AI95" s="190"/>
      <c r="AJ95" s="190"/>
      <c r="AK95" s="190"/>
      <c r="AL95" s="190"/>
      <c r="AM95" s="190"/>
      <c r="AN95" s="189">
        <f t="shared" si="0"/>
        <v>456392.88999999996</v>
      </c>
      <c r="AO95" s="190"/>
      <c r="AP95" s="190"/>
      <c r="AQ95" s="71" t="s">
        <v>79</v>
      </c>
      <c r="AR95" s="68"/>
      <c r="AS95" s="72">
        <f>ROUND(SUM(AS96:AS97),2)</f>
        <v>0</v>
      </c>
      <c r="AT95" s="73">
        <f t="shared" si="1"/>
        <v>76065.48</v>
      </c>
      <c r="AU95" s="74">
        <f>ROUND(SUM(AU96:AU97),5)</f>
        <v>0</v>
      </c>
      <c r="AV95" s="73">
        <f>ROUND(AZ95*L29,2)</f>
        <v>0</v>
      </c>
      <c r="AW95" s="73">
        <f>ROUND(BA95*L30,2)</f>
        <v>76065.48</v>
      </c>
      <c r="AX95" s="73">
        <f>ROUND(BB95*L29,2)</f>
        <v>0</v>
      </c>
      <c r="AY95" s="73">
        <f>ROUND(BC95*L30,2)</f>
        <v>0</v>
      </c>
      <c r="AZ95" s="73">
        <f>ROUND(SUM(AZ96:AZ97),2)</f>
        <v>0</v>
      </c>
      <c r="BA95" s="73">
        <f>ROUND(SUM(BA96:BA97),2)</f>
        <v>380327.41</v>
      </c>
      <c r="BB95" s="73">
        <f>ROUND(SUM(BB96:BB97),2)</f>
        <v>0</v>
      </c>
      <c r="BC95" s="73">
        <f>ROUND(SUM(BC96:BC97),2)</f>
        <v>0</v>
      </c>
      <c r="BD95" s="75">
        <f>ROUND(SUM(BD96:BD97),2)</f>
        <v>0</v>
      </c>
      <c r="BS95" s="76" t="s">
        <v>72</v>
      </c>
      <c r="BT95" s="76" t="s">
        <v>80</v>
      </c>
      <c r="BU95" s="76" t="s">
        <v>74</v>
      </c>
      <c r="BV95" s="76" t="s">
        <v>75</v>
      </c>
      <c r="BW95" s="76" t="s">
        <v>81</v>
      </c>
      <c r="BX95" s="76" t="s">
        <v>4</v>
      </c>
      <c r="CL95" s="76" t="s">
        <v>1</v>
      </c>
      <c r="CM95" s="76" t="s">
        <v>73</v>
      </c>
    </row>
    <row r="96" spans="1:91" s="3" customFormat="1" ht="14.45" customHeight="1" x14ac:dyDescent="0.2">
      <c r="A96" s="77" t="s">
        <v>82</v>
      </c>
      <c r="B96" s="43"/>
      <c r="C96" s="9"/>
      <c r="D96" s="9"/>
      <c r="E96" s="183" t="s">
        <v>83</v>
      </c>
      <c r="F96" s="183"/>
      <c r="G96" s="183"/>
      <c r="H96" s="183"/>
      <c r="I96" s="183"/>
      <c r="J96" s="9"/>
      <c r="K96" s="183" t="s">
        <v>84</v>
      </c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7">
        <f>'A1 - Búracie práce'!J34</f>
        <v>6221.8</v>
      </c>
      <c r="AH96" s="188"/>
      <c r="AI96" s="188"/>
      <c r="AJ96" s="188"/>
      <c r="AK96" s="188"/>
      <c r="AL96" s="188"/>
      <c r="AM96" s="188"/>
      <c r="AN96" s="187">
        <f t="shared" si="0"/>
        <v>7466.16</v>
      </c>
      <c r="AO96" s="188"/>
      <c r="AP96" s="188"/>
      <c r="AQ96" s="78" t="s">
        <v>85</v>
      </c>
      <c r="AR96" s="43"/>
      <c r="AS96" s="79">
        <v>0</v>
      </c>
      <c r="AT96" s="80">
        <f t="shared" si="1"/>
        <v>1244.3599999999999</v>
      </c>
      <c r="AU96" s="81">
        <f>'A1 - Búracie práce'!P140</f>
        <v>0</v>
      </c>
      <c r="AV96" s="80">
        <f>'A1 - Búracie práce'!J37</f>
        <v>0</v>
      </c>
      <c r="AW96" s="80">
        <f>'A1 - Búracie práce'!J38</f>
        <v>1244.3599999999999</v>
      </c>
      <c r="AX96" s="80">
        <f>'A1 - Búracie práce'!J39</f>
        <v>0</v>
      </c>
      <c r="AY96" s="80">
        <f>'A1 - Búracie práce'!J40</f>
        <v>0</v>
      </c>
      <c r="AZ96" s="80">
        <f>'A1 - Búracie práce'!F37</f>
        <v>0</v>
      </c>
      <c r="BA96" s="80">
        <f>'A1 - Búracie práce'!F38</f>
        <v>6221.8</v>
      </c>
      <c r="BB96" s="80">
        <f>'A1 - Búracie práce'!F39</f>
        <v>0</v>
      </c>
      <c r="BC96" s="80">
        <f>'A1 - Búracie práce'!F40</f>
        <v>0</v>
      </c>
      <c r="BD96" s="82">
        <f>'A1 - Búracie práce'!F41</f>
        <v>0</v>
      </c>
      <c r="BT96" s="21" t="s">
        <v>86</v>
      </c>
      <c r="BV96" s="21" t="s">
        <v>75</v>
      </c>
      <c r="BW96" s="21" t="s">
        <v>87</v>
      </c>
      <c r="BX96" s="21" t="s">
        <v>81</v>
      </c>
      <c r="CL96" s="21" t="s">
        <v>1</v>
      </c>
    </row>
    <row r="97" spans="1:91" s="3" customFormat="1" ht="14.45" customHeight="1" x14ac:dyDescent="0.2">
      <c r="A97" s="77" t="s">
        <v>82</v>
      </c>
      <c r="B97" s="43"/>
      <c r="C97" s="9"/>
      <c r="D97" s="9"/>
      <c r="E97" s="183" t="s">
        <v>88</v>
      </c>
      <c r="F97" s="183"/>
      <c r="G97" s="183"/>
      <c r="H97" s="183"/>
      <c r="I97" s="183"/>
      <c r="J97" s="9"/>
      <c r="K97" s="183" t="s">
        <v>89</v>
      </c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7">
        <f>'A2 - Nový stav'!J34</f>
        <v>374105.61</v>
      </c>
      <c r="AH97" s="188"/>
      <c r="AI97" s="188"/>
      <c r="AJ97" s="188"/>
      <c r="AK97" s="188"/>
      <c r="AL97" s="188"/>
      <c r="AM97" s="188"/>
      <c r="AN97" s="187">
        <f t="shared" si="0"/>
        <v>448926.73</v>
      </c>
      <c r="AO97" s="188"/>
      <c r="AP97" s="188"/>
      <c r="AQ97" s="78" t="s">
        <v>85</v>
      </c>
      <c r="AR97" s="43"/>
      <c r="AS97" s="79">
        <v>0</v>
      </c>
      <c r="AT97" s="80">
        <f t="shared" si="1"/>
        <v>74821.119999999995</v>
      </c>
      <c r="AU97" s="81">
        <f>'A2 - Nový stav'!P147</f>
        <v>0</v>
      </c>
      <c r="AV97" s="80">
        <f>'A2 - Nový stav'!J37</f>
        <v>0</v>
      </c>
      <c r="AW97" s="80">
        <f>'A2 - Nový stav'!J38</f>
        <v>74821.119999999995</v>
      </c>
      <c r="AX97" s="80">
        <f>'A2 - Nový stav'!J39</f>
        <v>0</v>
      </c>
      <c r="AY97" s="80">
        <f>'A2 - Nový stav'!J40</f>
        <v>0</v>
      </c>
      <c r="AZ97" s="80">
        <f>'A2 - Nový stav'!F37</f>
        <v>0</v>
      </c>
      <c r="BA97" s="80">
        <f>'A2 - Nový stav'!F38</f>
        <v>374105.61</v>
      </c>
      <c r="BB97" s="80">
        <f>'A2 - Nový stav'!F39</f>
        <v>0</v>
      </c>
      <c r="BC97" s="80">
        <f>'A2 - Nový stav'!F40</f>
        <v>0</v>
      </c>
      <c r="BD97" s="82">
        <f>'A2 - Nový stav'!F41</f>
        <v>0</v>
      </c>
      <c r="BT97" s="21" t="s">
        <v>86</v>
      </c>
      <c r="BV97" s="21" t="s">
        <v>75</v>
      </c>
      <c r="BW97" s="21" t="s">
        <v>90</v>
      </c>
      <c r="BX97" s="21" t="s">
        <v>81</v>
      </c>
      <c r="CL97" s="21" t="s">
        <v>1</v>
      </c>
    </row>
    <row r="98" spans="1:91" s="6" customFormat="1" ht="14.45" customHeight="1" x14ac:dyDescent="0.2">
      <c r="B98" s="68"/>
      <c r="C98" s="69"/>
      <c r="D98" s="182" t="s">
        <v>91</v>
      </c>
      <c r="E98" s="182"/>
      <c r="F98" s="182"/>
      <c r="G98" s="182"/>
      <c r="H98" s="182"/>
      <c r="I98" s="70"/>
      <c r="J98" s="182" t="s">
        <v>92</v>
      </c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213">
        <f>ROUND(SUM(AG99:AG100),2)</f>
        <v>97396.98</v>
      </c>
      <c r="AH98" s="190"/>
      <c r="AI98" s="190"/>
      <c r="AJ98" s="190"/>
      <c r="AK98" s="190"/>
      <c r="AL98" s="190"/>
      <c r="AM98" s="190"/>
      <c r="AN98" s="189">
        <f t="shared" si="0"/>
        <v>116876.38</v>
      </c>
      <c r="AO98" s="190"/>
      <c r="AP98" s="190"/>
      <c r="AQ98" s="71" t="s">
        <v>79</v>
      </c>
      <c r="AR98" s="68"/>
      <c r="AS98" s="72">
        <f>ROUND(SUM(AS99:AS100),2)</f>
        <v>0</v>
      </c>
      <c r="AT98" s="73">
        <f t="shared" si="1"/>
        <v>19479.400000000001</v>
      </c>
      <c r="AU98" s="74">
        <f>ROUND(SUM(AU99:AU100),5)</f>
        <v>0</v>
      </c>
      <c r="AV98" s="73">
        <f>ROUND(AZ98*L29,2)</f>
        <v>0</v>
      </c>
      <c r="AW98" s="73">
        <f>ROUND(BA98*L30,2)</f>
        <v>19479.400000000001</v>
      </c>
      <c r="AX98" s="73">
        <f>ROUND(BB98*L29,2)</f>
        <v>0</v>
      </c>
      <c r="AY98" s="73">
        <f>ROUND(BC98*L30,2)</f>
        <v>0</v>
      </c>
      <c r="AZ98" s="73">
        <f>ROUND(SUM(AZ99:AZ100),2)</f>
        <v>0</v>
      </c>
      <c r="BA98" s="73">
        <f>ROUND(SUM(BA99:BA100),2)</f>
        <v>97396.98</v>
      </c>
      <c r="BB98" s="73">
        <f>ROUND(SUM(BB99:BB100),2)</f>
        <v>0</v>
      </c>
      <c r="BC98" s="73">
        <f>ROUND(SUM(BC99:BC100),2)</f>
        <v>0</v>
      </c>
      <c r="BD98" s="75">
        <f>ROUND(SUM(BD99:BD100),2)</f>
        <v>0</v>
      </c>
      <c r="BS98" s="76" t="s">
        <v>72</v>
      </c>
      <c r="BT98" s="76" t="s">
        <v>80</v>
      </c>
      <c r="BU98" s="76" t="s">
        <v>74</v>
      </c>
      <c r="BV98" s="76" t="s">
        <v>75</v>
      </c>
      <c r="BW98" s="76" t="s">
        <v>93</v>
      </c>
      <c r="BX98" s="76" t="s">
        <v>4</v>
      </c>
      <c r="CL98" s="76" t="s">
        <v>1</v>
      </c>
      <c r="CM98" s="76" t="s">
        <v>73</v>
      </c>
    </row>
    <row r="99" spans="1:91" s="3" customFormat="1" ht="14.45" customHeight="1" x14ac:dyDescent="0.2">
      <c r="A99" s="77" t="s">
        <v>82</v>
      </c>
      <c r="B99" s="43"/>
      <c r="C99" s="9"/>
      <c r="D99" s="9"/>
      <c r="E99" s="183" t="s">
        <v>94</v>
      </c>
      <c r="F99" s="183"/>
      <c r="G99" s="183"/>
      <c r="H99" s="183"/>
      <c r="I99" s="183"/>
      <c r="J99" s="9"/>
      <c r="K99" s="183" t="s">
        <v>84</v>
      </c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87">
        <f>'B1 - Búracie práce'!J34</f>
        <v>4010.33</v>
      </c>
      <c r="AH99" s="188"/>
      <c r="AI99" s="188"/>
      <c r="AJ99" s="188"/>
      <c r="AK99" s="188"/>
      <c r="AL99" s="188"/>
      <c r="AM99" s="188"/>
      <c r="AN99" s="187">
        <f t="shared" si="0"/>
        <v>4812.3999999999996</v>
      </c>
      <c r="AO99" s="188"/>
      <c r="AP99" s="188"/>
      <c r="AQ99" s="78" t="s">
        <v>85</v>
      </c>
      <c r="AR99" s="43"/>
      <c r="AS99" s="79">
        <v>0</v>
      </c>
      <c r="AT99" s="80">
        <f t="shared" si="1"/>
        <v>802.07</v>
      </c>
      <c r="AU99" s="81">
        <f>'B1 - Búracie práce'!P138</f>
        <v>0</v>
      </c>
      <c r="AV99" s="80">
        <f>'B1 - Búracie práce'!J37</f>
        <v>0</v>
      </c>
      <c r="AW99" s="80">
        <f>'B1 - Búracie práce'!J38</f>
        <v>802.07</v>
      </c>
      <c r="AX99" s="80">
        <f>'B1 - Búracie práce'!J39</f>
        <v>0</v>
      </c>
      <c r="AY99" s="80">
        <f>'B1 - Búracie práce'!J40</f>
        <v>0</v>
      </c>
      <c r="AZ99" s="80">
        <f>'B1 - Búracie práce'!F37</f>
        <v>0</v>
      </c>
      <c r="BA99" s="80">
        <f>'B1 - Búracie práce'!F38</f>
        <v>4010.33</v>
      </c>
      <c r="BB99" s="80">
        <f>'B1 - Búracie práce'!F39</f>
        <v>0</v>
      </c>
      <c r="BC99" s="80">
        <f>'B1 - Búracie práce'!F40</f>
        <v>0</v>
      </c>
      <c r="BD99" s="82">
        <f>'B1 - Búracie práce'!F41</f>
        <v>0</v>
      </c>
      <c r="BT99" s="21" t="s">
        <v>86</v>
      </c>
      <c r="BV99" s="21" t="s">
        <v>75</v>
      </c>
      <c r="BW99" s="21" t="s">
        <v>95</v>
      </c>
      <c r="BX99" s="21" t="s">
        <v>93</v>
      </c>
      <c r="CL99" s="21" t="s">
        <v>1</v>
      </c>
    </row>
    <row r="100" spans="1:91" s="3" customFormat="1" ht="14.45" customHeight="1" x14ac:dyDescent="0.2">
      <c r="A100" s="77" t="s">
        <v>82</v>
      </c>
      <c r="B100" s="43"/>
      <c r="C100" s="9"/>
      <c r="D100" s="9"/>
      <c r="E100" s="183" t="s">
        <v>96</v>
      </c>
      <c r="F100" s="183"/>
      <c r="G100" s="183"/>
      <c r="H100" s="183"/>
      <c r="I100" s="183"/>
      <c r="J100" s="9"/>
      <c r="K100" s="183" t="s">
        <v>89</v>
      </c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7">
        <f>'B2 - Nový stav'!J34</f>
        <v>93386.65</v>
      </c>
      <c r="AH100" s="188"/>
      <c r="AI100" s="188"/>
      <c r="AJ100" s="188"/>
      <c r="AK100" s="188"/>
      <c r="AL100" s="188"/>
      <c r="AM100" s="188"/>
      <c r="AN100" s="187">
        <f t="shared" si="0"/>
        <v>112063.98</v>
      </c>
      <c r="AO100" s="188"/>
      <c r="AP100" s="188"/>
      <c r="AQ100" s="78" t="s">
        <v>85</v>
      </c>
      <c r="AR100" s="43"/>
      <c r="AS100" s="79">
        <v>0</v>
      </c>
      <c r="AT100" s="80">
        <f t="shared" si="1"/>
        <v>18677.330000000002</v>
      </c>
      <c r="AU100" s="81">
        <f>'B2 - Nový stav'!P147</f>
        <v>0</v>
      </c>
      <c r="AV100" s="80">
        <f>'B2 - Nový stav'!J37</f>
        <v>0</v>
      </c>
      <c r="AW100" s="80">
        <f>'B2 - Nový stav'!J38</f>
        <v>18677.330000000002</v>
      </c>
      <c r="AX100" s="80">
        <f>'B2 - Nový stav'!J39</f>
        <v>0</v>
      </c>
      <c r="AY100" s="80">
        <f>'B2 - Nový stav'!J40</f>
        <v>0</v>
      </c>
      <c r="AZ100" s="80">
        <f>'B2 - Nový stav'!F37</f>
        <v>0</v>
      </c>
      <c r="BA100" s="80">
        <f>'B2 - Nový stav'!F38</f>
        <v>93386.65</v>
      </c>
      <c r="BB100" s="80">
        <f>'B2 - Nový stav'!F39</f>
        <v>0</v>
      </c>
      <c r="BC100" s="80">
        <f>'B2 - Nový stav'!F40</f>
        <v>0</v>
      </c>
      <c r="BD100" s="82">
        <f>'B2 - Nový stav'!F41</f>
        <v>0</v>
      </c>
      <c r="BT100" s="21" t="s">
        <v>86</v>
      </c>
      <c r="BV100" s="21" t="s">
        <v>75</v>
      </c>
      <c r="BW100" s="21" t="s">
        <v>97</v>
      </c>
      <c r="BX100" s="21" t="s">
        <v>93</v>
      </c>
      <c r="CL100" s="21" t="s">
        <v>1</v>
      </c>
    </row>
    <row r="101" spans="1:91" s="6" customFormat="1" ht="14.45" customHeight="1" x14ac:dyDescent="0.2">
      <c r="B101" s="68"/>
      <c r="C101" s="69"/>
      <c r="D101" s="182" t="s">
        <v>98</v>
      </c>
      <c r="E101" s="182"/>
      <c r="F101" s="182"/>
      <c r="G101" s="182"/>
      <c r="H101" s="182"/>
      <c r="I101" s="70"/>
      <c r="J101" s="182" t="s">
        <v>99</v>
      </c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213">
        <f>ROUND(SUM(AG102:AG103),2)</f>
        <v>176042.48</v>
      </c>
      <c r="AH101" s="190"/>
      <c r="AI101" s="190"/>
      <c r="AJ101" s="190"/>
      <c r="AK101" s="190"/>
      <c r="AL101" s="190"/>
      <c r="AM101" s="190"/>
      <c r="AN101" s="189">
        <f t="shared" si="0"/>
        <v>211250.98</v>
      </c>
      <c r="AO101" s="190"/>
      <c r="AP101" s="190"/>
      <c r="AQ101" s="71" t="s">
        <v>79</v>
      </c>
      <c r="AR101" s="68"/>
      <c r="AS101" s="72">
        <f>ROUND(SUM(AS102:AS103),2)</f>
        <v>0</v>
      </c>
      <c r="AT101" s="73">
        <f t="shared" si="1"/>
        <v>35208.5</v>
      </c>
      <c r="AU101" s="74">
        <f>ROUND(SUM(AU102:AU103),5)</f>
        <v>0</v>
      </c>
      <c r="AV101" s="73">
        <f>ROUND(AZ101*L29,2)</f>
        <v>0</v>
      </c>
      <c r="AW101" s="73">
        <f>ROUND(BA101*L30,2)</f>
        <v>35208.5</v>
      </c>
      <c r="AX101" s="73">
        <f>ROUND(BB101*L29,2)</f>
        <v>0</v>
      </c>
      <c r="AY101" s="73">
        <f>ROUND(BC101*L30,2)</f>
        <v>0</v>
      </c>
      <c r="AZ101" s="73">
        <f>ROUND(SUM(AZ102:AZ103),2)</f>
        <v>0</v>
      </c>
      <c r="BA101" s="73">
        <f>ROUND(SUM(BA102:BA103),2)</f>
        <v>176042.48</v>
      </c>
      <c r="BB101" s="73">
        <f>ROUND(SUM(BB102:BB103),2)</f>
        <v>0</v>
      </c>
      <c r="BC101" s="73">
        <f>ROUND(SUM(BC102:BC103),2)</f>
        <v>0</v>
      </c>
      <c r="BD101" s="75">
        <f>ROUND(SUM(BD102:BD103),2)</f>
        <v>0</v>
      </c>
      <c r="BS101" s="76" t="s">
        <v>72</v>
      </c>
      <c r="BT101" s="76" t="s">
        <v>80</v>
      </c>
      <c r="BU101" s="76" t="s">
        <v>74</v>
      </c>
      <c r="BV101" s="76" t="s">
        <v>75</v>
      </c>
      <c r="BW101" s="76" t="s">
        <v>100</v>
      </c>
      <c r="BX101" s="76" t="s">
        <v>4</v>
      </c>
      <c r="CL101" s="76" t="s">
        <v>1</v>
      </c>
      <c r="CM101" s="76" t="s">
        <v>73</v>
      </c>
    </row>
    <row r="102" spans="1:91" s="3" customFormat="1" ht="14.45" customHeight="1" x14ac:dyDescent="0.2">
      <c r="A102" s="77" t="s">
        <v>82</v>
      </c>
      <c r="B102" s="43"/>
      <c r="C102" s="9"/>
      <c r="D102" s="9"/>
      <c r="E102" s="183" t="s">
        <v>101</v>
      </c>
      <c r="F102" s="183"/>
      <c r="G102" s="183"/>
      <c r="H102" s="183"/>
      <c r="I102" s="183"/>
      <c r="J102" s="9"/>
      <c r="K102" s="183" t="s">
        <v>84</v>
      </c>
      <c r="L102" s="183"/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87">
        <f>'C1 - Búracie práce'!J34</f>
        <v>8196.6200000000008</v>
      </c>
      <c r="AH102" s="188"/>
      <c r="AI102" s="188"/>
      <c r="AJ102" s="188"/>
      <c r="AK102" s="188"/>
      <c r="AL102" s="188"/>
      <c r="AM102" s="188"/>
      <c r="AN102" s="187">
        <f t="shared" si="0"/>
        <v>9835.94</v>
      </c>
      <c r="AO102" s="188"/>
      <c r="AP102" s="188"/>
      <c r="AQ102" s="78" t="s">
        <v>85</v>
      </c>
      <c r="AR102" s="43"/>
      <c r="AS102" s="79">
        <v>0</v>
      </c>
      <c r="AT102" s="80">
        <f t="shared" si="1"/>
        <v>1639.32</v>
      </c>
      <c r="AU102" s="81">
        <f>'C1 - Búracie práce'!P141</f>
        <v>0</v>
      </c>
      <c r="AV102" s="80">
        <f>'C1 - Búracie práce'!J37</f>
        <v>0</v>
      </c>
      <c r="AW102" s="80">
        <f>'C1 - Búracie práce'!J38</f>
        <v>1639.32</v>
      </c>
      <c r="AX102" s="80">
        <f>'C1 - Búracie práce'!J39</f>
        <v>0</v>
      </c>
      <c r="AY102" s="80">
        <f>'C1 - Búracie práce'!J40</f>
        <v>0</v>
      </c>
      <c r="AZ102" s="80">
        <f>'C1 - Búracie práce'!F37</f>
        <v>0</v>
      </c>
      <c r="BA102" s="80">
        <f>'C1 - Búracie práce'!F38</f>
        <v>8196.6200000000008</v>
      </c>
      <c r="BB102" s="80">
        <f>'C1 - Búracie práce'!F39</f>
        <v>0</v>
      </c>
      <c r="BC102" s="80">
        <f>'C1 - Búracie práce'!F40</f>
        <v>0</v>
      </c>
      <c r="BD102" s="82">
        <f>'C1 - Búracie práce'!F41</f>
        <v>0</v>
      </c>
      <c r="BT102" s="21" t="s">
        <v>86</v>
      </c>
      <c r="BV102" s="21" t="s">
        <v>75</v>
      </c>
      <c r="BW102" s="21" t="s">
        <v>102</v>
      </c>
      <c r="BX102" s="21" t="s">
        <v>100</v>
      </c>
      <c r="CL102" s="21" t="s">
        <v>1</v>
      </c>
    </row>
    <row r="103" spans="1:91" s="3" customFormat="1" ht="14.45" customHeight="1" x14ac:dyDescent="0.2">
      <c r="A103" s="77" t="s">
        <v>82</v>
      </c>
      <c r="B103" s="43"/>
      <c r="C103" s="9"/>
      <c r="D103" s="9"/>
      <c r="E103" s="183" t="s">
        <v>103</v>
      </c>
      <c r="F103" s="183"/>
      <c r="G103" s="183"/>
      <c r="H103" s="183"/>
      <c r="I103" s="183"/>
      <c r="J103" s="9"/>
      <c r="K103" s="183" t="s">
        <v>89</v>
      </c>
      <c r="L103" s="183"/>
      <c r="M103" s="183"/>
      <c r="N103" s="183"/>
      <c r="O103" s="183"/>
      <c r="P103" s="183"/>
      <c r="Q103" s="183"/>
      <c r="R103" s="183"/>
      <c r="S103" s="183"/>
      <c r="T103" s="183"/>
      <c r="U103" s="183"/>
      <c r="V103" s="183"/>
      <c r="W103" s="183"/>
      <c r="X103" s="183"/>
      <c r="Y103" s="183"/>
      <c r="Z103" s="183"/>
      <c r="AA103" s="183"/>
      <c r="AB103" s="183"/>
      <c r="AC103" s="183"/>
      <c r="AD103" s="183"/>
      <c r="AE103" s="183"/>
      <c r="AF103" s="183"/>
      <c r="AG103" s="187">
        <f>'C2 - Nový stav'!J34</f>
        <v>167845.86</v>
      </c>
      <c r="AH103" s="188"/>
      <c r="AI103" s="188"/>
      <c r="AJ103" s="188"/>
      <c r="AK103" s="188"/>
      <c r="AL103" s="188"/>
      <c r="AM103" s="188"/>
      <c r="AN103" s="187">
        <f t="shared" si="0"/>
        <v>201415.02999999997</v>
      </c>
      <c r="AO103" s="188"/>
      <c r="AP103" s="188"/>
      <c r="AQ103" s="78" t="s">
        <v>85</v>
      </c>
      <c r="AR103" s="43"/>
      <c r="AS103" s="79">
        <v>0</v>
      </c>
      <c r="AT103" s="80">
        <f t="shared" si="1"/>
        <v>33569.17</v>
      </c>
      <c r="AU103" s="81">
        <f>'C2 - Nový stav'!P149</f>
        <v>0</v>
      </c>
      <c r="AV103" s="80">
        <f>'C2 - Nový stav'!J37</f>
        <v>0</v>
      </c>
      <c r="AW103" s="80">
        <f>'C2 - Nový stav'!J38</f>
        <v>33569.17</v>
      </c>
      <c r="AX103" s="80">
        <f>'C2 - Nový stav'!J39</f>
        <v>0</v>
      </c>
      <c r="AY103" s="80">
        <f>'C2 - Nový stav'!J40</f>
        <v>0</v>
      </c>
      <c r="AZ103" s="80">
        <f>'C2 - Nový stav'!F37</f>
        <v>0</v>
      </c>
      <c r="BA103" s="80">
        <f>'C2 - Nový stav'!F38</f>
        <v>167845.86</v>
      </c>
      <c r="BB103" s="80">
        <f>'C2 - Nový stav'!F39</f>
        <v>0</v>
      </c>
      <c r="BC103" s="80">
        <f>'C2 - Nový stav'!F40</f>
        <v>0</v>
      </c>
      <c r="BD103" s="82">
        <f>'C2 - Nový stav'!F41</f>
        <v>0</v>
      </c>
      <c r="BT103" s="21" t="s">
        <v>86</v>
      </c>
      <c r="BV103" s="21" t="s">
        <v>75</v>
      </c>
      <c r="BW103" s="21" t="s">
        <v>104</v>
      </c>
      <c r="BX103" s="21" t="s">
        <v>100</v>
      </c>
      <c r="CL103" s="21" t="s">
        <v>1</v>
      </c>
    </row>
    <row r="104" spans="1:91" s="6" customFormat="1" ht="14.45" customHeight="1" x14ac:dyDescent="0.2">
      <c r="B104" s="68"/>
      <c r="C104" s="69"/>
      <c r="D104" s="182" t="s">
        <v>72</v>
      </c>
      <c r="E104" s="182"/>
      <c r="F104" s="182"/>
      <c r="G104" s="182"/>
      <c r="H104" s="182"/>
      <c r="I104" s="70"/>
      <c r="J104" s="182" t="s">
        <v>105</v>
      </c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213">
        <f>ROUND(SUM(AG105:AG106),2)</f>
        <v>255029.8</v>
      </c>
      <c r="AH104" s="190"/>
      <c r="AI104" s="190"/>
      <c r="AJ104" s="190"/>
      <c r="AK104" s="190"/>
      <c r="AL104" s="190"/>
      <c r="AM104" s="190"/>
      <c r="AN104" s="189">
        <f t="shared" si="0"/>
        <v>306035.76</v>
      </c>
      <c r="AO104" s="190"/>
      <c r="AP104" s="190"/>
      <c r="AQ104" s="71" t="s">
        <v>79</v>
      </c>
      <c r="AR104" s="68"/>
      <c r="AS104" s="72">
        <f>ROUND(SUM(AS105:AS106),2)</f>
        <v>0</v>
      </c>
      <c r="AT104" s="73">
        <f t="shared" si="1"/>
        <v>51005.96</v>
      </c>
      <c r="AU104" s="74">
        <f>ROUND(SUM(AU105:AU106),5)</f>
        <v>0</v>
      </c>
      <c r="AV104" s="73">
        <f>ROUND(AZ104*L29,2)</f>
        <v>0</v>
      </c>
      <c r="AW104" s="73">
        <f>ROUND(BA104*L30,2)</f>
        <v>51005.96</v>
      </c>
      <c r="AX104" s="73">
        <f>ROUND(BB104*L29,2)</f>
        <v>0</v>
      </c>
      <c r="AY104" s="73">
        <f>ROUND(BC104*L30,2)</f>
        <v>0</v>
      </c>
      <c r="AZ104" s="73">
        <f>ROUND(SUM(AZ105:AZ106),2)</f>
        <v>0</v>
      </c>
      <c r="BA104" s="73">
        <f>ROUND(SUM(BA105:BA106),2)</f>
        <v>255029.8</v>
      </c>
      <c r="BB104" s="73">
        <f>ROUND(SUM(BB105:BB106),2)</f>
        <v>0</v>
      </c>
      <c r="BC104" s="73">
        <f>ROUND(SUM(BC105:BC106),2)</f>
        <v>0</v>
      </c>
      <c r="BD104" s="75">
        <f>ROUND(SUM(BD105:BD106),2)</f>
        <v>0</v>
      </c>
      <c r="BS104" s="76" t="s">
        <v>72</v>
      </c>
      <c r="BT104" s="76" t="s">
        <v>80</v>
      </c>
      <c r="BU104" s="76" t="s">
        <v>74</v>
      </c>
      <c r="BV104" s="76" t="s">
        <v>75</v>
      </c>
      <c r="BW104" s="76" t="s">
        <v>106</v>
      </c>
      <c r="BX104" s="76" t="s">
        <v>4</v>
      </c>
      <c r="CL104" s="76" t="s">
        <v>1</v>
      </c>
      <c r="CM104" s="76" t="s">
        <v>73</v>
      </c>
    </row>
    <row r="105" spans="1:91" s="3" customFormat="1" ht="14.45" customHeight="1" x14ac:dyDescent="0.2">
      <c r="A105" s="77" t="s">
        <v>82</v>
      </c>
      <c r="B105" s="43"/>
      <c r="C105" s="9"/>
      <c r="D105" s="9"/>
      <c r="E105" s="183" t="s">
        <v>107</v>
      </c>
      <c r="F105" s="183"/>
      <c r="G105" s="183"/>
      <c r="H105" s="183"/>
      <c r="I105" s="183"/>
      <c r="J105" s="9"/>
      <c r="K105" s="183" t="s">
        <v>84</v>
      </c>
      <c r="L105" s="183"/>
      <c r="M105" s="183"/>
      <c r="N105" s="183"/>
      <c r="O105" s="183"/>
      <c r="P105" s="183"/>
      <c r="Q105" s="183"/>
      <c r="R105" s="183"/>
      <c r="S105" s="183"/>
      <c r="T105" s="183"/>
      <c r="U105" s="183"/>
      <c r="V105" s="183"/>
      <c r="W105" s="183"/>
      <c r="X105" s="183"/>
      <c r="Y105" s="183"/>
      <c r="Z105" s="183"/>
      <c r="AA105" s="183"/>
      <c r="AB105" s="183"/>
      <c r="AC105" s="183"/>
      <c r="AD105" s="183"/>
      <c r="AE105" s="183"/>
      <c r="AF105" s="183"/>
      <c r="AG105" s="187">
        <f>'D1 - Búracie práce'!J34</f>
        <v>28599.41</v>
      </c>
      <c r="AH105" s="188"/>
      <c r="AI105" s="188"/>
      <c r="AJ105" s="188"/>
      <c r="AK105" s="188"/>
      <c r="AL105" s="188"/>
      <c r="AM105" s="188"/>
      <c r="AN105" s="187">
        <f t="shared" si="0"/>
        <v>34319.29</v>
      </c>
      <c r="AO105" s="188"/>
      <c r="AP105" s="188"/>
      <c r="AQ105" s="78" t="s">
        <v>85</v>
      </c>
      <c r="AR105" s="43"/>
      <c r="AS105" s="79">
        <v>0</v>
      </c>
      <c r="AT105" s="80">
        <f t="shared" si="1"/>
        <v>5719.88</v>
      </c>
      <c r="AU105" s="81">
        <f>'D1 - Búracie práce'!P141</f>
        <v>0</v>
      </c>
      <c r="AV105" s="80">
        <f>'D1 - Búracie práce'!J37</f>
        <v>0</v>
      </c>
      <c r="AW105" s="80">
        <f>'D1 - Búracie práce'!J38</f>
        <v>5719.88</v>
      </c>
      <c r="AX105" s="80">
        <f>'D1 - Búracie práce'!J39</f>
        <v>0</v>
      </c>
      <c r="AY105" s="80">
        <f>'D1 - Búracie práce'!J40</f>
        <v>0</v>
      </c>
      <c r="AZ105" s="80">
        <f>'D1 - Búracie práce'!F37</f>
        <v>0</v>
      </c>
      <c r="BA105" s="80">
        <f>'D1 - Búracie práce'!F38</f>
        <v>28599.41</v>
      </c>
      <c r="BB105" s="80">
        <f>'D1 - Búracie práce'!F39</f>
        <v>0</v>
      </c>
      <c r="BC105" s="80">
        <f>'D1 - Búracie práce'!F40</f>
        <v>0</v>
      </c>
      <c r="BD105" s="82">
        <f>'D1 - Búracie práce'!F41</f>
        <v>0</v>
      </c>
      <c r="BT105" s="21" t="s">
        <v>86</v>
      </c>
      <c r="BV105" s="21" t="s">
        <v>75</v>
      </c>
      <c r="BW105" s="21" t="s">
        <v>108</v>
      </c>
      <c r="BX105" s="21" t="s">
        <v>106</v>
      </c>
      <c r="CL105" s="21" t="s">
        <v>1</v>
      </c>
    </row>
    <row r="106" spans="1:91" s="3" customFormat="1" ht="14.45" customHeight="1" x14ac:dyDescent="0.2">
      <c r="A106" s="77" t="s">
        <v>82</v>
      </c>
      <c r="B106" s="43"/>
      <c r="C106" s="9"/>
      <c r="D106" s="9"/>
      <c r="E106" s="183" t="s">
        <v>109</v>
      </c>
      <c r="F106" s="183"/>
      <c r="G106" s="183"/>
      <c r="H106" s="183"/>
      <c r="I106" s="183"/>
      <c r="J106" s="9"/>
      <c r="K106" s="183" t="s">
        <v>89</v>
      </c>
      <c r="L106" s="183"/>
      <c r="M106" s="183"/>
      <c r="N106" s="183"/>
      <c r="O106" s="183"/>
      <c r="P106" s="183"/>
      <c r="Q106" s="183"/>
      <c r="R106" s="183"/>
      <c r="S106" s="183"/>
      <c r="T106" s="183"/>
      <c r="U106" s="183"/>
      <c r="V106" s="183"/>
      <c r="W106" s="183"/>
      <c r="X106" s="183"/>
      <c r="Y106" s="183"/>
      <c r="Z106" s="183"/>
      <c r="AA106" s="183"/>
      <c r="AB106" s="183"/>
      <c r="AC106" s="183"/>
      <c r="AD106" s="183"/>
      <c r="AE106" s="183"/>
      <c r="AF106" s="183"/>
      <c r="AG106" s="187">
        <f>'D2 - Nový stav'!J34</f>
        <v>226430.39</v>
      </c>
      <c r="AH106" s="188"/>
      <c r="AI106" s="188"/>
      <c r="AJ106" s="188"/>
      <c r="AK106" s="188"/>
      <c r="AL106" s="188"/>
      <c r="AM106" s="188"/>
      <c r="AN106" s="187">
        <f t="shared" si="0"/>
        <v>271716.47000000003</v>
      </c>
      <c r="AO106" s="188"/>
      <c r="AP106" s="188"/>
      <c r="AQ106" s="78" t="s">
        <v>85</v>
      </c>
      <c r="AR106" s="43"/>
      <c r="AS106" s="79">
        <v>0</v>
      </c>
      <c r="AT106" s="80">
        <f t="shared" si="1"/>
        <v>45286.080000000002</v>
      </c>
      <c r="AU106" s="81">
        <f>'D2 - Nový stav'!P151</f>
        <v>0</v>
      </c>
      <c r="AV106" s="80">
        <f>'D2 - Nový stav'!J37</f>
        <v>0</v>
      </c>
      <c r="AW106" s="80">
        <f>'D2 - Nový stav'!J38</f>
        <v>45286.080000000002</v>
      </c>
      <c r="AX106" s="80">
        <f>'D2 - Nový stav'!J39</f>
        <v>0</v>
      </c>
      <c r="AY106" s="80">
        <f>'D2 - Nový stav'!J40</f>
        <v>0</v>
      </c>
      <c r="AZ106" s="80">
        <f>'D2 - Nový stav'!F37</f>
        <v>0</v>
      </c>
      <c r="BA106" s="80">
        <f>'D2 - Nový stav'!F38</f>
        <v>226430.39</v>
      </c>
      <c r="BB106" s="80">
        <f>'D2 - Nový stav'!F39</f>
        <v>0</v>
      </c>
      <c r="BC106" s="80">
        <f>'D2 - Nový stav'!F40</f>
        <v>0</v>
      </c>
      <c r="BD106" s="82">
        <f>'D2 - Nový stav'!F41</f>
        <v>0</v>
      </c>
      <c r="BT106" s="21" t="s">
        <v>86</v>
      </c>
      <c r="BV106" s="21" t="s">
        <v>75</v>
      </c>
      <c r="BW106" s="21" t="s">
        <v>110</v>
      </c>
      <c r="BX106" s="21" t="s">
        <v>106</v>
      </c>
      <c r="CL106" s="21" t="s">
        <v>1</v>
      </c>
    </row>
    <row r="107" spans="1:91" s="6" customFormat="1" ht="14.45" customHeight="1" x14ac:dyDescent="0.2">
      <c r="A107" s="77" t="s">
        <v>82</v>
      </c>
      <c r="B107" s="68"/>
      <c r="C107" s="69"/>
      <c r="D107" s="182" t="s">
        <v>111</v>
      </c>
      <c r="E107" s="182"/>
      <c r="F107" s="182"/>
      <c r="G107" s="182"/>
      <c r="H107" s="182"/>
      <c r="I107" s="70"/>
      <c r="J107" s="182" t="s">
        <v>112</v>
      </c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189">
        <f>'F - Zdravotechnika - vonk...'!J32</f>
        <v>6852.5</v>
      </c>
      <c r="AH107" s="190"/>
      <c r="AI107" s="190"/>
      <c r="AJ107" s="190"/>
      <c r="AK107" s="190"/>
      <c r="AL107" s="190"/>
      <c r="AM107" s="190"/>
      <c r="AN107" s="189">
        <f t="shared" si="0"/>
        <v>8223</v>
      </c>
      <c r="AO107" s="190"/>
      <c r="AP107" s="190"/>
      <c r="AQ107" s="71" t="s">
        <v>79</v>
      </c>
      <c r="AR107" s="68"/>
      <c r="AS107" s="72">
        <v>0</v>
      </c>
      <c r="AT107" s="73">
        <f t="shared" si="1"/>
        <v>1370.5</v>
      </c>
      <c r="AU107" s="74">
        <f>'F - Zdravotechnika - vonk...'!P128</f>
        <v>0</v>
      </c>
      <c r="AV107" s="73">
        <f>'F - Zdravotechnika - vonk...'!J35</f>
        <v>0</v>
      </c>
      <c r="AW107" s="73">
        <f>'F - Zdravotechnika - vonk...'!J36</f>
        <v>1370.5</v>
      </c>
      <c r="AX107" s="73">
        <f>'F - Zdravotechnika - vonk...'!J37</f>
        <v>0</v>
      </c>
      <c r="AY107" s="73">
        <f>'F - Zdravotechnika - vonk...'!J38</f>
        <v>0</v>
      </c>
      <c r="AZ107" s="73">
        <f>'F - Zdravotechnika - vonk...'!F35</f>
        <v>0</v>
      </c>
      <c r="BA107" s="73">
        <f>'F - Zdravotechnika - vonk...'!F36</f>
        <v>6852.5</v>
      </c>
      <c r="BB107" s="73">
        <f>'F - Zdravotechnika - vonk...'!F37</f>
        <v>0</v>
      </c>
      <c r="BC107" s="73">
        <f>'F - Zdravotechnika - vonk...'!F38</f>
        <v>0</v>
      </c>
      <c r="BD107" s="75">
        <f>'F - Zdravotechnika - vonk...'!F39</f>
        <v>0</v>
      </c>
      <c r="BT107" s="76" t="s">
        <v>80</v>
      </c>
      <c r="BV107" s="76" t="s">
        <v>75</v>
      </c>
      <c r="BW107" s="76" t="s">
        <v>113</v>
      </c>
      <c r="BX107" s="76" t="s">
        <v>4</v>
      </c>
      <c r="CL107" s="76" t="s">
        <v>1</v>
      </c>
      <c r="CM107" s="76" t="s">
        <v>73</v>
      </c>
    </row>
    <row r="108" spans="1:91" s="6" customFormat="1" ht="14.45" customHeight="1" x14ac:dyDescent="0.2">
      <c r="A108" s="77" t="s">
        <v>82</v>
      </c>
      <c r="B108" s="68"/>
      <c r="C108" s="69"/>
      <c r="D108" s="182" t="s">
        <v>114</v>
      </c>
      <c r="E108" s="182"/>
      <c r="F108" s="182"/>
      <c r="G108" s="182"/>
      <c r="H108" s="182"/>
      <c r="I108" s="70"/>
      <c r="J108" s="182" t="s">
        <v>115</v>
      </c>
      <c r="K108" s="182"/>
      <c r="L108" s="182"/>
      <c r="M108" s="182"/>
      <c r="N108" s="182"/>
      <c r="O108" s="182"/>
      <c r="P108" s="182"/>
      <c r="Q108" s="182"/>
      <c r="R108" s="182"/>
      <c r="S108" s="182"/>
      <c r="T108" s="182"/>
      <c r="U108" s="182"/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/>
      <c r="AF108" s="182"/>
      <c r="AG108" s="189">
        <f>'H - Elektroinštalácia'!J32</f>
        <v>283168.01</v>
      </c>
      <c r="AH108" s="190"/>
      <c r="AI108" s="190"/>
      <c r="AJ108" s="190"/>
      <c r="AK108" s="190"/>
      <c r="AL108" s="190"/>
      <c r="AM108" s="190"/>
      <c r="AN108" s="189">
        <f t="shared" si="0"/>
        <v>339801.61</v>
      </c>
      <c r="AO108" s="190"/>
      <c r="AP108" s="190"/>
      <c r="AQ108" s="71" t="s">
        <v>79</v>
      </c>
      <c r="AR108" s="68"/>
      <c r="AS108" s="83">
        <v>0</v>
      </c>
      <c r="AT108" s="84">
        <f t="shared" si="1"/>
        <v>56633.599999999999</v>
      </c>
      <c r="AU108" s="85">
        <f>'H - Elektroinštalácia'!P126</f>
        <v>0</v>
      </c>
      <c r="AV108" s="84">
        <f>'H - Elektroinštalácia'!J35</f>
        <v>0</v>
      </c>
      <c r="AW108" s="84">
        <f>'H - Elektroinštalácia'!J36</f>
        <v>56633.599999999999</v>
      </c>
      <c r="AX108" s="84">
        <f>'H - Elektroinštalácia'!J37</f>
        <v>0</v>
      </c>
      <c r="AY108" s="84">
        <f>'H - Elektroinštalácia'!J38</f>
        <v>0</v>
      </c>
      <c r="AZ108" s="84">
        <f>'H - Elektroinštalácia'!F35</f>
        <v>0</v>
      </c>
      <c r="BA108" s="84">
        <f>'H - Elektroinštalácia'!F36</f>
        <v>283168.01</v>
      </c>
      <c r="BB108" s="84">
        <f>'H - Elektroinštalácia'!F37</f>
        <v>0</v>
      </c>
      <c r="BC108" s="84">
        <f>'H - Elektroinštalácia'!F38</f>
        <v>0</v>
      </c>
      <c r="BD108" s="86">
        <f>'H - Elektroinštalácia'!F39</f>
        <v>0</v>
      </c>
      <c r="BT108" s="76" t="s">
        <v>80</v>
      </c>
      <c r="BV108" s="76" t="s">
        <v>75</v>
      </c>
      <c r="BW108" s="76" t="s">
        <v>116</v>
      </c>
      <c r="BX108" s="76" t="s">
        <v>4</v>
      </c>
      <c r="CL108" s="76" t="s">
        <v>1</v>
      </c>
      <c r="CM108" s="76" t="s">
        <v>73</v>
      </c>
    </row>
    <row r="109" spans="1:91" s="1" customFormat="1" ht="30" customHeight="1" x14ac:dyDescent="0.2">
      <c r="B109" s="27"/>
      <c r="AR109" s="27"/>
    </row>
    <row r="110" spans="1:91" s="1" customFormat="1" ht="6.95" customHeight="1" x14ac:dyDescent="0.2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27"/>
    </row>
  </sheetData>
  <mergeCells count="94">
    <mergeCell ref="AN107:AP107"/>
    <mergeCell ref="AG107:AM107"/>
    <mergeCell ref="AN108:AP108"/>
    <mergeCell ref="AG108:AM108"/>
    <mergeCell ref="AN94:AP94"/>
    <mergeCell ref="AS89:AT91"/>
    <mergeCell ref="AN105:AP105"/>
    <mergeCell ref="AG105:AM105"/>
    <mergeCell ref="AN106:AP106"/>
    <mergeCell ref="AG106:AM106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M90:AP90"/>
    <mergeCell ref="AN95:AP95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D107:H107"/>
    <mergeCell ref="J107:AF107"/>
    <mergeCell ref="D108:H108"/>
    <mergeCell ref="J108:AF108"/>
    <mergeCell ref="AG94:AM94"/>
    <mergeCell ref="K96:AF96"/>
    <mergeCell ref="K100:AF100"/>
    <mergeCell ref="K102:AF102"/>
    <mergeCell ref="K99:AF99"/>
    <mergeCell ref="K103:AF103"/>
    <mergeCell ref="L85:AO85"/>
    <mergeCell ref="E105:I105"/>
    <mergeCell ref="K105:AF105"/>
    <mergeCell ref="E106:I106"/>
    <mergeCell ref="K106:AF106"/>
    <mergeCell ref="AN97:AP97"/>
    <mergeCell ref="AN104:AP104"/>
    <mergeCell ref="AN103:AP103"/>
    <mergeCell ref="AN96:AP96"/>
    <mergeCell ref="AN92:AP92"/>
    <mergeCell ref="AN102:AP102"/>
    <mergeCell ref="AN99:AP99"/>
    <mergeCell ref="AN101:AP101"/>
    <mergeCell ref="AN100:AP100"/>
    <mergeCell ref="AN98:AP98"/>
    <mergeCell ref="K97:AF97"/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</mergeCells>
  <hyperlinks>
    <hyperlink ref="A96" location="'A1 - Búracie práce'!C2" display="/" xr:uid="{00000000-0004-0000-0000-000000000000}"/>
    <hyperlink ref="A97" location="'A2 - Nový stav'!C2" display="/" xr:uid="{00000000-0004-0000-0000-000001000000}"/>
    <hyperlink ref="A99" location="'B1 - Búracie práce'!C2" display="/" xr:uid="{00000000-0004-0000-0000-000002000000}"/>
    <hyperlink ref="A100" location="'B2 - Nový stav'!C2" display="/" xr:uid="{00000000-0004-0000-0000-000003000000}"/>
    <hyperlink ref="A102" location="'C1 - Búracie práce'!C2" display="/" xr:uid="{00000000-0004-0000-0000-000004000000}"/>
    <hyperlink ref="A103" location="'C2 - Nový stav'!C2" display="/" xr:uid="{00000000-0004-0000-0000-000005000000}"/>
    <hyperlink ref="A105" location="'D1 - Búracie práce'!C2" display="/" xr:uid="{00000000-0004-0000-0000-000006000000}"/>
    <hyperlink ref="A106" location="'D2 - Nový stav'!C2" display="/" xr:uid="{00000000-0004-0000-0000-000007000000}"/>
    <hyperlink ref="A107" location="'F - Zdravotechnika - vonk...'!C2" display="/" xr:uid="{00000000-0004-0000-0000-000008000000}"/>
    <hyperlink ref="A108" location="'H - Elektroinštalácia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37"/>
  <sheetViews>
    <sheetView showGridLines="0" topLeftCell="A41" workbookViewId="0">
      <selection activeCell="G77" sqref="G77"/>
    </sheetView>
  </sheetViews>
  <sheetFormatPr defaultRowHeight="11.2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2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113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117</v>
      </c>
      <c r="L4" s="16"/>
      <c r="M4" s="8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14</v>
      </c>
      <c r="L6" s="16"/>
    </row>
    <row r="7" spans="2:46" ht="27" customHeight="1" x14ac:dyDescent="0.2">
      <c r="B7" s="16"/>
      <c r="E7" s="224" t="str">
        <f>'Rekapitulácia stavby'!K6</f>
        <v>SPŠ J. Murgaša B.Bystrica - kompletná rekonštrukcia objektov - zníženie energetickej náročnosti</v>
      </c>
      <c r="F7" s="227"/>
      <c r="G7" s="227"/>
      <c r="H7" s="227"/>
      <c r="L7" s="16"/>
    </row>
    <row r="8" spans="2:46" s="1" customFormat="1" ht="12" customHeight="1" x14ac:dyDescent="0.2">
      <c r="B8" s="27"/>
      <c r="D8" s="23" t="s">
        <v>118</v>
      </c>
      <c r="L8" s="27"/>
    </row>
    <row r="9" spans="2:46" s="1" customFormat="1" ht="15.6" customHeight="1" x14ac:dyDescent="0.2">
      <c r="B9" s="27"/>
      <c r="E9" s="185" t="s">
        <v>1393</v>
      </c>
      <c r="F9" s="223"/>
      <c r="G9" s="223"/>
      <c r="H9" s="223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3" t="s">
        <v>16</v>
      </c>
      <c r="F11" s="21" t="s">
        <v>1</v>
      </c>
      <c r="I11" s="23" t="s">
        <v>17</v>
      </c>
      <c r="J11" s="21" t="s">
        <v>1</v>
      </c>
      <c r="L11" s="27"/>
    </row>
    <row r="12" spans="2:46" s="1" customFormat="1" ht="12" customHeight="1" x14ac:dyDescent="0.2">
      <c r="B12" s="27"/>
      <c r="D12" s="23" t="s">
        <v>18</v>
      </c>
      <c r="F12" s="21" t="s">
        <v>31</v>
      </c>
      <c r="I12" s="23" t="s">
        <v>20</v>
      </c>
      <c r="J12" s="47">
        <f>'Rekapitulácia stavby'!AN8</f>
        <v>44630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3" t="s">
        <v>21</v>
      </c>
      <c r="I14" s="23" t="s">
        <v>22</v>
      </c>
      <c r="J14" s="21" t="str">
        <f>IF('Rekapitulácia stavby'!AN10="","",'Rekapitulácia stavby'!AN10)</f>
        <v/>
      </c>
      <c r="L14" s="27"/>
    </row>
    <row r="15" spans="2:46" s="1" customFormat="1" ht="18" customHeight="1" x14ac:dyDescent="0.2">
      <c r="B15" s="27"/>
      <c r="E15" s="21" t="str">
        <f>IF('Rekapitulácia stavby'!E11="","",'Rekapitulácia stavby'!E11)</f>
        <v>SPŠ J. Murgaša, Banská Bystrica</v>
      </c>
      <c r="I15" s="23" t="s">
        <v>24</v>
      </c>
      <c r="J15" s="21" t="str">
        <f>IF('Rekapitulácia stavby'!AN11="","",'Rekapitulácia stavby'!AN11)</f>
        <v/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3" t="s">
        <v>25</v>
      </c>
      <c r="I17" s="23" t="s">
        <v>22</v>
      </c>
      <c r="J17" s="24" t="str">
        <f>'Rekapitulácia stavby'!AN13</f>
        <v>47210621</v>
      </c>
      <c r="L17" s="27"/>
    </row>
    <row r="18" spans="2:12" s="1" customFormat="1" ht="18" customHeight="1" x14ac:dyDescent="0.2">
      <c r="B18" s="27"/>
      <c r="E18" s="228" t="str">
        <f>'Rekapitulácia stavby'!E14</f>
        <v>VERÓNY OaS s.r.o., Priemyselná 936/3, Krupina</v>
      </c>
      <c r="F18" s="196"/>
      <c r="G18" s="196"/>
      <c r="H18" s="196"/>
      <c r="I18" s="23" t="s">
        <v>24</v>
      </c>
      <c r="J18" s="24" t="str">
        <f>'Rekapitulácia stavby'!AN14</f>
        <v>SK 2023810382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3" t="s">
        <v>26</v>
      </c>
      <c r="I20" s="23" t="s">
        <v>22</v>
      </c>
      <c r="J20" s="21" t="str">
        <f>IF('Rekapitulácia stavby'!AN16="","",'Rekapitulácia stavby'!AN16)</f>
        <v/>
      </c>
      <c r="L20" s="27"/>
    </row>
    <row r="21" spans="2:12" s="1" customFormat="1" ht="18" customHeight="1" x14ac:dyDescent="0.2">
      <c r="B21" s="27"/>
      <c r="E21" s="21" t="str">
        <f>IF('Rekapitulácia stavby'!E17="","",'Rekapitulácia stavby'!E17)</f>
        <v>VISIA s.r.o ,Sládkovičova 2052/50A Šala</v>
      </c>
      <c r="I21" s="23" t="s">
        <v>24</v>
      </c>
      <c r="J21" s="21" t="str">
        <f>IF('Rekapitulácia stavby'!AN17="","",'Rekapitulácia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3" t="s">
        <v>30</v>
      </c>
      <c r="I23" s="23" t="s">
        <v>22</v>
      </c>
      <c r="J23" s="21" t="str">
        <f>IF('Rekapitulácia stavby'!AN19="","",'Rekapitulácia stavby'!AN19)</f>
        <v/>
      </c>
      <c r="L23" s="27"/>
    </row>
    <row r="24" spans="2:12" s="1" customFormat="1" ht="18" customHeight="1" x14ac:dyDescent="0.2">
      <c r="B24" s="27"/>
      <c r="E24" s="21" t="str">
        <f>IF('Rekapitulácia stavby'!E20="","",'Rekapitulácia stavby'!E20)</f>
        <v xml:space="preserve"> </v>
      </c>
      <c r="I24" s="23" t="s">
        <v>24</v>
      </c>
      <c r="J24" s="21" t="str">
        <f>IF('Rekapitulácia stavby'!AN20="","",'Rekapitulácia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3" t="s">
        <v>32</v>
      </c>
      <c r="L26" s="27"/>
    </row>
    <row r="27" spans="2:12" s="7" customFormat="1" ht="14.45" customHeight="1" x14ac:dyDescent="0.2">
      <c r="B27" s="88"/>
      <c r="E27" s="201" t="s">
        <v>1</v>
      </c>
      <c r="F27" s="201"/>
      <c r="G27" s="201"/>
      <c r="H27" s="201"/>
      <c r="L27" s="88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 x14ac:dyDescent="0.2">
      <c r="B30" s="27"/>
      <c r="D30" s="21" t="s">
        <v>122</v>
      </c>
      <c r="J30" s="89">
        <f>J96</f>
        <v>6852.5</v>
      </c>
      <c r="L30" s="27"/>
    </row>
    <row r="31" spans="2:12" s="1" customFormat="1" ht="14.45" customHeight="1" x14ac:dyDescent="0.2">
      <c r="B31" s="27"/>
      <c r="D31" s="90" t="s">
        <v>123</v>
      </c>
      <c r="J31" s="89">
        <f>J101</f>
        <v>0</v>
      </c>
      <c r="L31" s="27"/>
    </row>
    <row r="32" spans="2:12" s="1" customFormat="1" ht="25.35" customHeight="1" x14ac:dyDescent="0.2">
      <c r="B32" s="27"/>
      <c r="D32" s="91" t="s">
        <v>33</v>
      </c>
      <c r="J32" s="60">
        <f>ROUND(J30 + J31, 2)</f>
        <v>6852.5</v>
      </c>
      <c r="L32" s="27"/>
    </row>
    <row r="33" spans="2:12" s="1" customFormat="1" ht="6.95" customHeight="1" x14ac:dyDescent="0.2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customHeight="1" x14ac:dyDescent="0.2">
      <c r="B34" s="27"/>
      <c r="F34" s="30" t="s">
        <v>35</v>
      </c>
      <c r="I34" s="30" t="s">
        <v>34</v>
      </c>
      <c r="J34" s="30" t="s">
        <v>36</v>
      </c>
      <c r="L34" s="27"/>
    </row>
    <row r="35" spans="2:12" s="1" customFormat="1" ht="14.45" customHeight="1" x14ac:dyDescent="0.2">
      <c r="B35" s="27"/>
      <c r="D35" s="92" t="s">
        <v>37</v>
      </c>
      <c r="E35" s="23" t="s">
        <v>38</v>
      </c>
      <c r="F35" s="80">
        <f>ROUND((SUM(BE101:BE108) + SUM(BE128:BE136)),  2)</f>
        <v>0</v>
      </c>
      <c r="I35" s="93">
        <v>0.2</v>
      </c>
      <c r="J35" s="80">
        <f>ROUND(((SUM(BE101:BE108) + SUM(BE128:BE136))*I35),  2)</f>
        <v>0</v>
      </c>
      <c r="L35" s="27"/>
    </row>
    <row r="36" spans="2:12" s="1" customFormat="1" ht="14.45" customHeight="1" x14ac:dyDescent="0.2">
      <c r="B36" s="27"/>
      <c r="E36" s="23" t="s">
        <v>39</v>
      </c>
      <c r="F36" s="80">
        <f>ROUND((SUM(BF101:BF108) + SUM(BF128:BF136)),  2)</f>
        <v>6852.5</v>
      </c>
      <c r="I36" s="93">
        <v>0.2</v>
      </c>
      <c r="J36" s="80">
        <f>ROUND(((SUM(BF101:BF108) + SUM(BF128:BF136))*I36),  2)</f>
        <v>1370.5</v>
      </c>
      <c r="L36" s="27"/>
    </row>
    <row r="37" spans="2:12" s="1" customFormat="1" ht="14.45" hidden="1" customHeight="1" x14ac:dyDescent="0.2">
      <c r="B37" s="27"/>
      <c r="E37" s="23" t="s">
        <v>40</v>
      </c>
      <c r="F37" s="80">
        <f>ROUND((SUM(BG101:BG108) + SUM(BG128:BG136)),  2)</f>
        <v>0</v>
      </c>
      <c r="I37" s="93">
        <v>0.2</v>
      </c>
      <c r="J37" s="80">
        <f>0</f>
        <v>0</v>
      </c>
      <c r="L37" s="27"/>
    </row>
    <row r="38" spans="2:12" s="1" customFormat="1" ht="14.45" hidden="1" customHeight="1" x14ac:dyDescent="0.2">
      <c r="B38" s="27"/>
      <c r="E38" s="23" t="s">
        <v>41</v>
      </c>
      <c r="F38" s="80">
        <f>ROUND((SUM(BH101:BH108) + SUM(BH128:BH136)),  2)</f>
        <v>0</v>
      </c>
      <c r="I38" s="93">
        <v>0.2</v>
      </c>
      <c r="J38" s="80">
        <f>0</f>
        <v>0</v>
      </c>
      <c r="L38" s="27"/>
    </row>
    <row r="39" spans="2:12" s="1" customFormat="1" ht="14.45" hidden="1" customHeight="1" x14ac:dyDescent="0.2">
      <c r="B39" s="27"/>
      <c r="E39" s="23" t="s">
        <v>42</v>
      </c>
      <c r="F39" s="80">
        <f>ROUND((SUM(BI101:BI108) + SUM(BI128:BI136)),  2)</f>
        <v>0</v>
      </c>
      <c r="I39" s="93">
        <v>0</v>
      </c>
      <c r="J39" s="80">
        <f>0</f>
        <v>0</v>
      </c>
      <c r="L39" s="27"/>
    </row>
    <row r="40" spans="2:12" s="1" customFormat="1" ht="6.95" customHeight="1" x14ac:dyDescent="0.2">
      <c r="B40" s="27"/>
      <c r="L40" s="27"/>
    </row>
    <row r="41" spans="2:12" s="1" customFormat="1" ht="25.35" customHeight="1" x14ac:dyDescent="0.2">
      <c r="B41" s="27"/>
      <c r="C41" s="94"/>
      <c r="D41" s="95" t="s">
        <v>43</v>
      </c>
      <c r="E41" s="51"/>
      <c r="F41" s="51"/>
      <c r="G41" s="96" t="s">
        <v>44</v>
      </c>
      <c r="H41" s="97" t="s">
        <v>45</v>
      </c>
      <c r="I41" s="51"/>
      <c r="J41" s="98">
        <f>SUM(J32:J39)</f>
        <v>8223</v>
      </c>
      <c r="K41" s="99"/>
      <c r="L41" s="27"/>
    </row>
    <row r="42" spans="2:12" s="1" customFormat="1" ht="14.45" customHeight="1" x14ac:dyDescent="0.2">
      <c r="B42" s="27"/>
      <c r="L42" s="27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7"/>
      <c r="D61" s="38" t="s">
        <v>48</v>
      </c>
      <c r="E61" s="29"/>
      <c r="F61" s="100" t="s">
        <v>49</v>
      </c>
      <c r="G61" s="38" t="s">
        <v>48</v>
      </c>
      <c r="H61" s="29"/>
      <c r="I61" s="29"/>
      <c r="J61" s="101" t="s">
        <v>49</v>
      </c>
      <c r="K61" s="29"/>
      <c r="L61" s="27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7"/>
      <c r="D76" s="38" t="s">
        <v>48</v>
      </c>
      <c r="E76" s="29"/>
      <c r="F76" s="100" t="s">
        <v>49</v>
      </c>
      <c r="G76" s="38" t="s">
        <v>1492</v>
      </c>
      <c r="H76" s="29"/>
      <c r="I76" s="29"/>
      <c r="J76" s="101" t="s">
        <v>49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7" t="s">
        <v>124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3" t="s">
        <v>14</v>
      </c>
      <c r="L84" s="27"/>
    </row>
    <row r="85" spans="2:47" s="1" customFormat="1" ht="27" customHeight="1" x14ac:dyDescent="0.2">
      <c r="B85" s="27"/>
      <c r="E85" s="224" t="str">
        <f>E7</f>
        <v>SPŠ J. Murgaša B.Bystrica - kompletná rekonštrukcia objektov - zníženie energetickej náročnosti</v>
      </c>
      <c r="F85" s="227"/>
      <c r="G85" s="227"/>
      <c r="H85" s="227"/>
      <c r="L85" s="27"/>
    </row>
    <row r="86" spans="2:47" s="1" customFormat="1" ht="12" customHeight="1" x14ac:dyDescent="0.2">
      <c r="B86" s="27"/>
      <c r="C86" s="23" t="s">
        <v>118</v>
      </c>
      <c r="L86" s="27"/>
    </row>
    <row r="87" spans="2:47" s="1" customFormat="1" ht="15.6" customHeight="1" x14ac:dyDescent="0.2">
      <c r="B87" s="27"/>
      <c r="E87" s="185" t="str">
        <f>E9</f>
        <v>F - Zdravotechnika - vonkajšky</v>
      </c>
      <c r="F87" s="223"/>
      <c r="G87" s="223"/>
      <c r="H87" s="223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3" t="s">
        <v>18</v>
      </c>
      <c r="F89" s="21" t="str">
        <f>F12</f>
        <v xml:space="preserve"> </v>
      </c>
      <c r="I89" s="23" t="s">
        <v>20</v>
      </c>
      <c r="J89" s="47">
        <f>IF(J12="","",J12)</f>
        <v>44630</v>
      </c>
      <c r="L89" s="27"/>
    </row>
    <row r="90" spans="2:47" s="1" customFormat="1" ht="6.95" customHeight="1" x14ac:dyDescent="0.2">
      <c r="B90" s="27"/>
      <c r="L90" s="27"/>
    </row>
    <row r="91" spans="2:47" s="1" customFormat="1" ht="40.9" customHeight="1" x14ac:dyDescent="0.2">
      <c r="B91" s="27"/>
      <c r="C91" s="23" t="s">
        <v>21</v>
      </c>
      <c r="F91" s="21" t="str">
        <f>E15</f>
        <v>SPŠ J. Murgaša, Banská Bystrica</v>
      </c>
      <c r="I91" s="23" t="s">
        <v>26</v>
      </c>
      <c r="J91" s="25" t="str">
        <f>E21</f>
        <v>VISIA s.r.o ,Sládkovičova 2052/50A Šala</v>
      </c>
      <c r="L91" s="27"/>
    </row>
    <row r="92" spans="2:47" s="1" customFormat="1" ht="15.6" customHeight="1" x14ac:dyDescent="0.2">
      <c r="B92" s="27"/>
      <c r="C92" s="23" t="s">
        <v>25</v>
      </c>
      <c r="F92" s="21" t="str">
        <f>IF(E18="","",E18)</f>
        <v>VERÓNY OaS s.r.o., Priemyselná 936/3, Krupina</v>
      </c>
      <c r="I92" s="23" t="s">
        <v>30</v>
      </c>
      <c r="J92" s="25" t="str">
        <f>E24</f>
        <v xml:space="preserve"> </v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102" t="s">
        <v>125</v>
      </c>
      <c r="D94" s="94"/>
      <c r="E94" s="94"/>
      <c r="F94" s="94"/>
      <c r="G94" s="94"/>
      <c r="H94" s="94"/>
      <c r="I94" s="94"/>
      <c r="J94" s="103" t="s">
        <v>126</v>
      </c>
      <c r="K94" s="94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104" t="s">
        <v>127</v>
      </c>
      <c r="J96" s="60">
        <f>J128</f>
        <v>6852.5</v>
      </c>
      <c r="L96" s="27"/>
      <c r="AU96" s="13" t="s">
        <v>128</v>
      </c>
    </row>
    <row r="97" spans="2:65" s="8" customFormat="1" ht="24.95" customHeight="1" x14ac:dyDescent="0.2">
      <c r="B97" s="105"/>
      <c r="D97" s="106" t="s">
        <v>132</v>
      </c>
      <c r="E97" s="107"/>
      <c r="F97" s="107"/>
      <c r="G97" s="107"/>
      <c r="H97" s="107"/>
      <c r="I97" s="107"/>
      <c r="J97" s="108">
        <f>J129</f>
        <v>6852.5</v>
      </c>
      <c r="L97" s="105"/>
    </row>
    <row r="98" spans="2:65" s="9" customFormat="1" ht="19.899999999999999" customHeight="1" x14ac:dyDescent="0.2">
      <c r="B98" s="109"/>
      <c r="D98" s="110" t="s">
        <v>1394</v>
      </c>
      <c r="E98" s="111"/>
      <c r="F98" s="111"/>
      <c r="G98" s="111"/>
      <c r="H98" s="111"/>
      <c r="I98" s="111"/>
      <c r="J98" s="112">
        <f>J130</f>
        <v>6852.5</v>
      </c>
      <c r="L98" s="109"/>
    </row>
    <row r="99" spans="2:65" s="1" customFormat="1" ht="21.75" customHeight="1" x14ac:dyDescent="0.2">
      <c r="B99" s="27"/>
      <c r="L99" s="27"/>
    </row>
    <row r="100" spans="2:65" s="1" customFormat="1" ht="6.95" customHeight="1" x14ac:dyDescent="0.2">
      <c r="B100" s="27"/>
      <c r="L100" s="27"/>
    </row>
    <row r="101" spans="2:65" s="1" customFormat="1" ht="29.25" customHeight="1" x14ac:dyDescent="0.2">
      <c r="B101" s="27"/>
      <c r="C101" s="104" t="s">
        <v>139</v>
      </c>
      <c r="J101" s="113">
        <f>ROUND(J102 + J103 + J104 + J105 + J106 + J107,2)</f>
        <v>0</v>
      </c>
      <c r="L101" s="27"/>
      <c r="N101" s="114" t="s">
        <v>37</v>
      </c>
    </row>
    <row r="102" spans="2:65" s="1" customFormat="1" ht="18" customHeight="1" x14ac:dyDescent="0.2">
      <c r="B102" s="115"/>
      <c r="C102" s="116"/>
      <c r="D102" s="225" t="s">
        <v>140</v>
      </c>
      <c r="E102" s="226"/>
      <c r="F102" s="226"/>
      <c r="G102" s="116"/>
      <c r="H102" s="116"/>
      <c r="I102" s="116"/>
      <c r="J102" s="118">
        <v>0</v>
      </c>
      <c r="K102" s="116"/>
      <c r="L102" s="115"/>
      <c r="M102" s="116"/>
      <c r="N102" s="119" t="s">
        <v>39</v>
      </c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  <c r="AP102" s="116"/>
      <c r="AQ102" s="116"/>
      <c r="AR102" s="116"/>
      <c r="AS102" s="116"/>
      <c r="AT102" s="116"/>
      <c r="AU102" s="116"/>
      <c r="AV102" s="116"/>
      <c r="AW102" s="116"/>
      <c r="AX102" s="116"/>
      <c r="AY102" s="120" t="s">
        <v>141</v>
      </c>
      <c r="AZ102" s="116"/>
      <c r="BA102" s="116"/>
      <c r="BB102" s="116"/>
      <c r="BC102" s="116"/>
      <c r="BD102" s="116"/>
      <c r="BE102" s="121">
        <f t="shared" ref="BE102:BE107" si="0">IF(N102="základná",J102,0)</f>
        <v>0</v>
      </c>
      <c r="BF102" s="121">
        <f t="shared" ref="BF102:BF107" si="1">IF(N102="znížená",J102,0)</f>
        <v>0</v>
      </c>
      <c r="BG102" s="121">
        <f t="shared" ref="BG102:BG107" si="2">IF(N102="zákl. prenesená",J102,0)</f>
        <v>0</v>
      </c>
      <c r="BH102" s="121">
        <f t="shared" ref="BH102:BH107" si="3">IF(N102="zníž. prenesená",J102,0)</f>
        <v>0</v>
      </c>
      <c r="BI102" s="121">
        <f t="shared" ref="BI102:BI107" si="4">IF(N102="nulová",J102,0)</f>
        <v>0</v>
      </c>
      <c r="BJ102" s="120" t="s">
        <v>86</v>
      </c>
      <c r="BK102" s="116"/>
      <c r="BL102" s="116"/>
      <c r="BM102" s="116"/>
    </row>
    <row r="103" spans="2:65" s="1" customFormat="1" ht="18" customHeight="1" x14ac:dyDescent="0.2">
      <c r="B103" s="115"/>
      <c r="C103" s="116"/>
      <c r="D103" s="225" t="s">
        <v>1395</v>
      </c>
      <c r="E103" s="226"/>
      <c r="F103" s="226"/>
      <c r="G103" s="116"/>
      <c r="H103" s="116"/>
      <c r="I103" s="116"/>
      <c r="J103" s="118">
        <v>0</v>
      </c>
      <c r="K103" s="116"/>
      <c r="L103" s="115"/>
      <c r="M103" s="116"/>
      <c r="N103" s="119" t="s">
        <v>39</v>
      </c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20" t="s">
        <v>141</v>
      </c>
      <c r="AZ103" s="116"/>
      <c r="BA103" s="116"/>
      <c r="BB103" s="116"/>
      <c r="BC103" s="116"/>
      <c r="BD103" s="116"/>
      <c r="BE103" s="121">
        <f t="shared" si="0"/>
        <v>0</v>
      </c>
      <c r="BF103" s="121">
        <f t="shared" si="1"/>
        <v>0</v>
      </c>
      <c r="BG103" s="121">
        <f t="shared" si="2"/>
        <v>0</v>
      </c>
      <c r="BH103" s="121">
        <f t="shared" si="3"/>
        <v>0</v>
      </c>
      <c r="BI103" s="121">
        <f t="shared" si="4"/>
        <v>0</v>
      </c>
      <c r="BJ103" s="120" t="s">
        <v>86</v>
      </c>
      <c r="BK103" s="116"/>
      <c r="BL103" s="116"/>
      <c r="BM103" s="116"/>
    </row>
    <row r="104" spans="2:65" s="1" customFormat="1" ht="18" customHeight="1" x14ac:dyDescent="0.2">
      <c r="B104" s="115"/>
      <c r="C104" s="116"/>
      <c r="D104" s="225" t="s">
        <v>143</v>
      </c>
      <c r="E104" s="226"/>
      <c r="F104" s="226"/>
      <c r="G104" s="116"/>
      <c r="H104" s="116"/>
      <c r="I104" s="116"/>
      <c r="J104" s="118">
        <v>0</v>
      </c>
      <c r="K104" s="116"/>
      <c r="L104" s="115"/>
      <c r="M104" s="116"/>
      <c r="N104" s="119" t="s">
        <v>39</v>
      </c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  <c r="AM104" s="116"/>
      <c r="AN104" s="116"/>
      <c r="AO104" s="116"/>
      <c r="AP104" s="116"/>
      <c r="AQ104" s="116"/>
      <c r="AR104" s="116"/>
      <c r="AS104" s="116"/>
      <c r="AT104" s="116"/>
      <c r="AU104" s="116"/>
      <c r="AV104" s="116"/>
      <c r="AW104" s="116"/>
      <c r="AX104" s="116"/>
      <c r="AY104" s="120" t="s">
        <v>141</v>
      </c>
      <c r="AZ104" s="116"/>
      <c r="BA104" s="116"/>
      <c r="BB104" s="116"/>
      <c r="BC104" s="116"/>
      <c r="BD104" s="116"/>
      <c r="BE104" s="121">
        <f t="shared" si="0"/>
        <v>0</v>
      </c>
      <c r="BF104" s="121">
        <f t="shared" si="1"/>
        <v>0</v>
      </c>
      <c r="BG104" s="121">
        <f t="shared" si="2"/>
        <v>0</v>
      </c>
      <c r="BH104" s="121">
        <f t="shared" si="3"/>
        <v>0</v>
      </c>
      <c r="BI104" s="121">
        <f t="shared" si="4"/>
        <v>0</v>
      </c>
      <c r="BJ104" s="120" t="s">
        <v>86</v>
      </c>
      <c r="BK104" s="116"/>
      <c r="BL104" s="116"/>
      <c r="BM104" s="116"/>
    </row>
    <row r="105" spans="2:65" s="1" customFormat="1" ht="18" customHeight="1" x14ac:dyDescent="0.2">
      <c r="B105" s="115"/>
      <c r="C105" s="116"/>
      <c r="D105" s="225" t="s">
        <v>144</v>
      </c>
      <c r="E105" s="226"/>
      <c r="F105" s="226"/>
      <c r="G105" s="116"/>
      <c r="H105" s="116"/>
      <c r="I105" s="116"/>
      <c r="J105" s="118">
        <v>0</v>
      </c>
      <c r="K105" s="116"/>
      <c r="L105" s="115"/>
      <c r="M105" s="116"/>
      <c r="N105" s="119" t="s">
        <v>39</v>
      </c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  <c r="AM105" s="116"/>
      <c r="AN105" s="116"/>
      <c r="AO105" s="116"/>
      <c r="AP105" s="116"/>
      <c r="AQ105" s="116"/>
      <c r="AR105" s="116"/>
      <c r="AS105" s="116"/>
      <c r="AT105" s="116"/>
      <c r="AU105" s="116"/>
      <c r="AV105" s="116"/>
      <c r="AW105" s="116"/>
      <c r="AX105" s="116"/>
      <c r="AY105" s="120" t="s">
        <v>141</v>
      </c>
      <c r="AZ105" s="116"/>
      <c r="BA105" s="116"/>
      <c r="BB105" s="116"/>
      <c r="BC105" s="116"/>
      <c r="BD105" s="116"/>
      <c r="BE105" s="121">
        <f t="shared" si="0"/>
        <v>0</v>
      </c>
      <c r="BF105" s="121">
        <f t="shared" si="1"/>
        <v>0</v>
      </c>
      <c r="BG105" s="121">
        <f t="shared" si="2"/>
        <v>0</v>
      </c>
      <c r="BH105" s="121">
        <f t="shared" si="3"/>
        <v>0</v>
      </c>
      <c r="BI105" s="121">
        <f t="shared" si="4"/>
        <v>0</v>
      </c>
      <c r="BJ105" s="120" t="s">
        <v>86</v>
      </c>
      <c r="BK105" s="116"/>
      <c r="BL105" s="116"/>
      <c r="BM105" s="116"/>
    </row>
    <row r="106" spans="2:65" s="1" customFormat="1" ht="18" customHeight="1" x14ac:dyDescent="0.2">
      <c r="B106" s="115"/>
      <c r="C106" s="116"/>
      <c r="D106" s="225" t="s">
        <v>1396</v>
      </c>
      <c r="E106" s="226"/>
      <c r="F106" s="226"/>
      <c r="G106" s="116"/>
      <c r="H106" s="116"/>
      <c r="I106" s="116"/>
      <c r="J106" s="118">
        <v>0</v>
      </c>
      <c r="K106" s="116"/>
      <c r="L106" s="115"/>
      <c r="M106" s="116"/>
      <c r="N106" s="119" t="s">
        <v>39</v>
      </c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16"/>
      <c r="AN106" s="116"/>
      <c r="AO106" s="116"/>
      <c r="AP106" s="116"/>
      <c r="AQ106" s="116"/>
      <c r="AR106" s="116"/>
      <c r="AS106" s="116"/>
      <c r="AT106" s="116"/>
      <c r="AU106" s="116"/>
      <c r="AV106" s="116"/>
      <c r="AW106" s="116"/>
      <c r="AX106" s="116"/>
      <c r="AY106" s="120" t="s">
        <v>141</v>
      </c>
      <c r="AZ106" s="116"/>
      <c r="BA106" s="116"/>
      <c r="BB106" s="116"/>
      <c r="BC106" s="116"/>
      <c r="BD106" s="116"/>
      <c r="BE106" s="121">
        <f t="shared" si="0"/>
        <v>0</v>
      </c>
      <c r="BF106" s="121">
        <f t="shared" si="1"/>
        <v>0</v>
      </c>
      <c r="BG106" s="121">
        <f t="shared" si="2"/>
        <v>0</v>
      </c>
      <c r="BH106" s="121">
        <f t="shared" si="3"/>
        <v>0</v>
      </c>
      <c r="BI106" s="121">
        <f t="shared" si="4"/>
        <v>0</v>
      </c>
      <c r="BJ106" s="120" t="s">
        <v>86</v>
      </c>
      <c r="BK106" s="116"/>
      <c r="BL106" s="116"/>
      <c r="BM106" s="116"/>
    </row>
    <row r="107" spans="2:65" s="1" customFormat="1" ht="18" customHeight="1" x14ac:dyDescent="0.2">
      <c r="B107" s="115"/>
      <c r="C107" s="116"/>
      <c r="D107" s="117" t="s">
        <v>146</v>
      </c>
      <c r="E107" s="116"/>
      <c r="F107" s="116"/>
      <c r="G107" s="116"/>
      <c r="H107" s="116"/>
      <c r="I107" s="116"/>
      <c r="J107" s="118">
        <f>ROUND(J30*T107,2)</f>
        <v>0</v>
      </c>
      <c r="K107" s="116"/>
      <c r="L107" s="115"/>
      <c r="M107" s="116"/>
      <c r="N107" s="119" t="s">
        <v>39</v>
      </c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  <c r="AM107" s="116"/>
      <c r="AN107" s="116"/>
      <c r="AO107" s="116"/>
      <c r="AP107" s="116"/>
      <c r="AQ107" s="116"/>
      <c r="AR107" s="116"/>
      <c r="AS107" s="116"/>
      <c r="AT107" s="116"/>
      <c r="AU107" s="116"/>
      <c r="AV107" s="116"/>
      <c r="AW107" s="116"/>
      <c r="AX107" s="116"/>
      <c r="AY107" s="120" t="s">
        <v>147</v>
      </c>
      <c r="AZ107" s="116"/>
      <c r="BA107" s="116"/>
      <c r="BB107" s="116"/>
      <c r="BC107" s="116"/>
      <c r="BD107" s="116"/>
      <c r="BE107" s="121">
        <f t="shared" si="0"/>
        <v>0</v>
      </c>
      <c r="BF107" s="121">
        <f t="shared" si="1"/>
        <v>0</v>
      </c>
      <c r="BG107" s="121">
        <f t="shared" si="2"/>
        <v>0</v>
      </c>
      <c r="BH107" s="121">
        <f t="shared" si="3"/>
        <v>0</v>
      </c>
      <c r="BI107" s="121">
        <f t="shared" si="4"/>
        <v>0</v>
      </c>
      <c r="BJ107" s="120" t="s">
        <v>86</v>
      </c>
      <c r="BK107" s="116"/>
      <c r="BL107" s="116"/>
      <c r="BM107" s="116"/>
    </row>
    <row r="108" spans="2:65" s="1" customFormat="1" x14ac:dyDescent="0.2">
      <c r="B108" s="27"/>
      <c r="L108" s="27"/>
    </row>
    <row r="109" spans="2:65" s="1" customFormat="1" ht="29.25" customHeight="1" x14ac:dyDescent="0.2">
      <c r="B109" s="27"/>
      <c r="C109" s="122" t="s">
        <v>148</v>
      </c>
      <c r="D109" s="94"/>
      <c r="E109" s="94"/>
      <c r="F109" s="94"/>
      <c r="G109" s="94"/>
      <c r="H109" s="94"/>
      <c r="I109" s="94"/>
      <c r="J109" s="123">
        <f>ROUND(J96+J101,2)</f>
        <v>6852.5</v>
      </c>
      <c r="K109" s="94"/>
      <c r="L109" s="27"/>
    </row>
    <row r="110" spans="2:65" s="1" customFormat="1" ht="6.95" customHeight="1" x14ac:dyDescent="0.2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7"/>
    </row>
    <row r="114" spans="2:63" s="1" customFormat="1" ht="6.95" customHeight="1" x14ac:dyDescent="0.2"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27"/>
    </row>
    <row r="115" spans="2:63" s="1" customFormat="1" ht="24.95" customHeight="1" x14ac:dyDescent="0.2">
      <c r="B115" s="27"/>
      <c r="C115" s="17" t="s">
        <v>149</v>
      </c>
      <c r="L115" s="27"/>
    </row>
    <row r="116" spans="2:63" s="1" customFormat="1" ht="6.95" customHeight="1" x14ac:dyDescent="0.2">
      <c r="B116" s="27"/>
      <c r="L116" s="27"/>
    </row>
    <row r="117" spans="2:63" s="1" customFormat="1" ht="12" customHeight="1" x14ac:dyDescent="0.2">
      <c r="B117" s="27"/>
      <c r="C117" s="23" t="s">
        <v>14</v>
      </c>
      <c r="L117" s="27"/>
    </row>
    <row r="118" spans="2:63" s="1" customFormat="1" ht="27" customHeight="1" x14ac:dyDescent="0.2">
      <c r="B118" s="27"/>
      <c r="E118" s="224" t="str">
        <f>E7</f>
        <v>SPŠ J. Murgaša B.Bystrica - kompletná rekonštrukcia objektov - zníženie energetickej náročnosti</v>
      </c>
      <c r="F118" s="227"/>
      <c r="G118" s="227"/>
      <c r="H118" s="227"/>
      <c r="L118" s="27"/>
    </row>
    <row r="119" spans="2:63" s="1" customFormat="1" ht="12" customHeight="1" x14ac:dyDescent="0.2">
      <c r="B119" s="27"/>
      <c r="C119" s="23" t="s">
        <v>118</v>
      </c>
      <c r="L119" s="27"/>
    </row>
    <row r="120" spans="2:63" s="1" customFormat="1" ht="15.6" customHeight="1" x14ac:dyDescent="0.2">
      <c r="B120" s="27"/>
      <c r="E120" s="185" t="str">
        <f>E9</f>
        <v>F - Zdravotechnika - vonkajšky</v>
      </c>
      <c r="F120" s="223"/>
      <c r="G120" s="223"/>
      <c r="H120" s="223"/>
      <c r="L120" s="27"/>
    </row>
    <row r="121" spans="2:63" s="1" customFormat="1" ht="6.95" customHeight="1" x14ac:dyDescent="0.2">
      <c r="B121" s="27"/>
      <c r="L121" s="27"/>
    </row>
    <row r="122" spans="2:63" s="1" customFormat="1" ht="12" customHeight="1" x14ac:dyDescent="0.2">
      <c r="B122" s="27"/>
      <c r="C122" s="23" t="s">
        <v>18</v>
      </c>
      <c r="F122" s="21" t="str">
        <f>F12</f>
        <v xml:space="preserve"> </v>
      </c>
      <c r="I122" s="23" t="s">
        <v>20</v>
      </c>
      <c r="J122" s="47">
        <f>IF(J12="","",J12)</f>
        <v>44630</v>
      </c>
      <c r="L122" s="27"/>
    </row>
    <row r="123" spans="2:63" s="1" customFormat="1" ht="6.95" customHeight="1" x14ac:dyDescent="0.2">
      <c r="B123" s="27"/>
      <c r="L123" s="27"/>
    </row>
    <row r="124" spans="2:63" s="1" customFormat="1" ht="40.9" customHeight="1" x14ac:dyDescent="0.2">
      <c r="B124" s="27"/>
      <c r="C124" s="23" t="s">
        <v>21</v>
      </c>
      <c r="F124" s="21" t="str">
        <f>E15</f>
        <v>SPŠ J. Murgaša, Banská Bystrica</v>
      </c>
      <c r="I124" s="23" t="s">
        <v>26</v>
      </c>
      <c r="J124" s="25" t="str">
        <f>E21</f>
        <v>VISIA s.r.o ,Sládkovičova 2052/50A Šala</v>
      </c>
      <c r="L124" s="27"/>
    </row>
    <row r="125" spans="2:63" s="1" customFormat="1" ht="15.6" customHeight="1" x14ac:dyDescent="0.2">
      <c r="B125" s="27"/>
      <c r="C125" s="23" t="s">
        <v>25</v>
      </c>
      <c r="F125" s="21" t="str">
        <f>IF(E18="","",E18)</f>
        <v>VERÓNY OaS s.r.o., Priemyselná 936/3, Krupina</v>
      </c>
      <c r="I125" s="23" t="s">
        <v>30</v>
      </c>
      <c r="J125" s="25" t="str">
        <f>E24</f>
        <v xml:space="preserve"> </v>
      </c>
      <c r="L125" s="27"/>
    </row>
    <row r="126" spans="2:63" s="1" customFormat="1" ht="10.35" customHeight="1" x14ac:dyDescent="0.2">
      <c r="B126" s="27"/>
      <c r="L126" s="27"/>
    </row>
    <row r="127" spans="2:63" s="10" customFormat="1" ht="29.25" customHeight="1" x14ac:dyDescent="0.2">
      <c r="B127" s="124"/>
      <c r="C127" s="125" t="s">
        <v>150</v>
      </c>
      <c r="D127" s="126" t="s">
        <v>58</v>
      </c>
      <c r="E127" s="126" t="s">
        <v>54</v>
      </c>
      <c r="F127" s="126" t="s">
        <v>55</v>
      </c>
      <c r="G127" s="126" t="s">
        <v>151</v>
      </c>
      <c r="H127" s="126" t="s">
        <v>152</v>
      </c>
      <c r="I127" s="126" t="s">
        <v>153</v>
      </c>
      <c r="J127" s="127" t="s">
        <v>126</v>
      </c>
      <c r="K127" s="128" t="s">
        <v>154</v>
      </c>
      <c r="L127" s="124"/>
      <c r="M127" s="53" t="s">
        <v>1</v>
      </c>
      <c r="N127" s="54" t="s">
        <v>37</v>
      </c>
      <c r="O127" s="54" t="s">
        <v>155</v>
      </c>
      <c r="P127" s="54" t="s">
        <v>156</v>
      </c>
      <c r="Q127" s="54" t="s">
        <v>157</v>
      </c>
      <c r="R127" s="54" t="s">
        <v>158</v>
      </c>
      <c r="S127" s="54" t="s">
        <v>159</v>
      </c>
      <c r="T127" s="55" t="s">
        <v>160</v>
      </c>
    </row>
    <row r="128" spans="2:63" s="1" customFormat="1" ht="22.9" customHeight="1" x14ac:dyDescent="0.25">
      <c r="B128" s="27"/>
      <c r="C128" s="58" t="s">
        <v>122</v>
      </c>
      <c r="I128" s="152"/>
      <c r="J128" s="170">
        <f>BK128</f>
        <v>6852.5</v>
      </c>
      <c r="L128" s="27"/>
      <c r="M128" s="56"/>
      <c r="N128" s="48"/>
      <c r="O128" s="48"/>
      <c r="P128" s="129">
        <f>P129</f>
        <v>0</v>
      </c>
      <c r="Q128" s="48"/>
      <c r="R128" s="129">
        <f>R129</f>
        <v>1.0470000000000002</v>
      </c>
      <c r="S128" s="48"/>
      <c r="T128" s="130">
        <f>T129</f>
        <v>0</v>
      </c>
      <c r="AT128" s="13" t="s">
        <v>72</v>
      </c>
      <c r="AU128" s="13" t="s">
        <v>128</v>
      </c>
      <c r="BK128" s="131">
        <f>BK129</f>
        <v>6852.5</v>
      </c>
    </row>
    <row r="129" spans="2:65" s="11" customFormat="1" ht="25.9" customHeight="1" x14ac:dyDescent="0.2">
      <c r="B129" s="132"/>
      <c r="D129" s="133" t="s">
        <v>72</v>
      </c>
      <c r="E129" s="134" t="s">
        <v>229</v>
      </c>
      <c r="F129" s="134" t="s">
        <v>230</v>
      </c>
      <c r="I129" s="171"/>
      <c r="J129" s="172">
        <f>BK129</f>
        <v>6852.5</v>
      </c>
      <c r="L129" s="132"/>
      <c r="M129" s="135"/>
      <c r="P129" s="136">
        <f>P130</f>
        <v>0</v>
      </c>
      <c r="R129" s="136">
        <f>R130</f>
        <v>1.0470000000000002</v>
      </c>
      <c r="T129" s="137">
        <f>T130</f>
        <v>0</v>
      </c>
      <c r="AR129" s="133" t="s">
        <v>80</v>
      </c>
      <c r="AT129" s="138" t="s">
        <v>72</v>
      </c>
      <c r="AU129" s="138" t="s">
        <v>73</v>
      </c>
      <c r="AY129" s="133" t="s">
        <v>163</v>
      </c>
      <c r="BK129" s="139">
        <f>BK130</f>
        <v>6852.5</v>
      </c>
    </row>
    <row r="130" spans="2:65" s="11" customFormat="1" ht="22.9" customHeight="1" x14ac:dyDescent="0.2">
      <c r="B130" s="132"/>
      <c r="D130" s="133" t="s">
        <v>72</v>
      </c>
      <c r="E130" s="140" t="s">
        <v>1397</v>
      </c>
      <c r="F130" s="140" t="s">
        <v>1398</v>
      </c>
      <c r="I130" s="171"/>
      <c r="J130" s="173">
        <f>BK130</f>
        <v>6852.5</v>
      </c>
      <c r="L130" s="132"/>
      <c r="M130" s="135"/>
      <c r="P130" s="136">
        <f>SUM(P131:P136)</f>
        <v>0</v>
      </c>
      <c r="R130" s="136">
        <f>SUM(R131:R136)</f>
        <v>1.0470000000000002</v>
      </c>
      <c r="T130" s="137">
        <f>SUM(T131:T136)</f>
        <v>0</v>
      </c>
      <c r="AR130" s="133" t="s">
        <v>80</v>
      </c>
      <c r="AT130" s="138" t="s">
        <v>72</v>
      </c>
      <c r="AU130" s="138" t="s">
        <v>80</v>
      </c>
      <c r="AY130" s="133" t="s">
        <v>163</v>
      </c>
      <c r="BK130" s="139">
        <f>SUM(BK131:BK136)</f>
        <v>6852.5</v>
      </c>
    </row>
    <row r="131" spans="2:65" s="1" customFormat="1" ht="22.15" customHeight="1" x14ac:dyDescent="0.2">
      <c r="B131" s="115"/>
      <c r="C131" s="159" t="s">
        <v>80</v>
      </c>
      <c r="D131" s="159" t="s">
        <v>275</v>
      </c>
      <c r="E131" s="160" t="s">
        <v>1399</v>
      </c>
      <c r="F131" s="161" t="s">
        <v>1400</v>
      </c>
      <c r="G131" s="162" t="s">
        <v>187</v>
      </c>
      <c r="H131" s="163">
        <v>38</v>
      </c>
      <c r="I131" s="176">
        <v>20.350000000000001</v>
      </c>
      <c r="J131" s="177">
        <f t="shared" ref="J131:J136" si="5">ROUND(I131*H131,3)</f>
        <v>773.3</v>
      </c>
      <c r="K131" s="164"/>
      <c r="L131" s="165"/>
      <c r="M131" s="166" t="s">
        <v>1</v>
      </c>
      <c r="N131" s="167" t="s">
        <v>39</v>
      </c>
      <c r="P131" s="149">
        <f t="shared" ref="P131:P136" si="6">O131*H131</f>
        <v>0</v>
      </c>
      <c r="Q131" s="149">
        <v>6.4999999999999997E-3</v>
      </c>
      <c r="R131" s="149">
        <f t="shared" ref="R131:R136" si="7">Q131*H131</f>
        <v>0.247</v>
      </c>
      <c r="S131" s="149">
        <v>0</v>
      </c>
      <c r="T131" s="150">
        <f t="shared" ref="T131:T136" si="8">S131*H131</f>
        <v>0</v>
      </c>
      <c r="AR131" s="151" t="s">
        <v>197</v>
      </c>
      <c r="AT131" s="151" t="s">
        <v>275</v>
      </c>
      <c r="AU131" s="151" t="s">
        <v>86</v>
      </c>
      <c r="AY131" s="13" t="s">
        <v>163</v>
      </c>
      <c r="BE131" s="152">
        <f t="shared" ref="BE131:BE136" si="9">IF(N131="základná",J131,0)</f>
        <v>0</v>
      </c>
      <c r="BF131" s="152">
        <f t="shared" ref="BF131:BF136" si="10">IF(N131="znížená",J131,0)</f>
        <v>773.3</v>
      </c>
      <c r="BG131" s="152">
        <f t="shared" ref="BG131:BG136" si="11">IF(N131="zákl. prenesená",J131,0)</f>
        <v>0</v>
      </c>
      <c r="BH131" s="152">
        <f t="shared" ref="BH131:BH136" si="12">IF(N131="zníž. prenesená",J131,0)</f>
        <v>0</v>
      </c>
      <c r="BI131" s="152">
        <f t="shared" ref="BI131:BI136" si="13">IF(N131="nulová",J131,0)</f>
        <v>0</v>
      </c>
      <c r="BJ131" s="13" t="s">
        <v>86</v>
      </c>
      <c r="BK131" s="153">
        <f t="shared" ref="BK131:BK136" si="14">ROUND(I131*H131,3)</f>
        <v>773.3</v>
      </c>
      <c r="BL131" s="13" t="s">
        <v>169</v>
      </c>
      <c r="BM131" s="151" t="s">
        <v>86</v>
      </c>
    </row>
    <row r="132" spans="2:65" s="1" customFormat="1" ht="13.9" customHeight="1" x14ac:dyDescent="0.2">
      <c r="B132" s="115"/>
      <c r="C132" s="159" t="s">
        <v>86</v>
      </c>
      <c r="D132" s="159" t="s">
        <v>275</v>
      </c>
      <c r="E132" s="160" t="s">
        <v>1401</v>
      </c>
      <c r="F132" s="161" t="s">
        <v>1402</v>
      </c>
      <c r="G132" s="162" t="s">
        <v>187</v>
      </c>
      <c r="H132" s="163">
        <v>32</v>
      </c>
      <c r="I132" s="176">
        <v>65.52</v>
      </c>
      <c r="J132" s="177">
        <f t="shared" si="5"/>
        <v>2096.64</v>
      </c>
      <c r="K132" s="164"/>
      <c r="L132" s="165"/>
      <c r="M132" s="166" t="s">
        <v>1</v>
      </c>
      <c r="N132" s="167" t="s">
        <v>39</v>
      </c>
      <c r="P132" s="149">
        <f t="shared" si="6"/>
        <v>0</v>
      </c>
      <c r="Q132" s="149">
        <v>2.5000000000000001E-2</v>
      </c>
      <c r="R132" s="149">
        <f t="shared" si="7"/>
        <v>0.8</v>
      </c>
      <c r="S132" s="149">
        <v>0</v>
      </c>
      <c r="T132" s="150">
        <f t="shared" si="8"/>
        <v>0</v>
      </c>
      <c r="AR132" s="151" t="s">
        <v>197</v>
      </c>
      <c r="AT132" s="151" t="s">
        <v>275</v>
      </c>
      <c r="AU132" s="151" t="s">
        <v>86</v>
      </c>
      <c r="AY132" s="13" t="s">
        <v>163</v>
      </c>
      <c r="BE132" s="152">
        <f t="shared" si="9"/>
        <v>0</v>
      </c>
      <c r="BF132" s="152">
        <f t="shared" si="10"/>
        <v>2096.64</v>
      </c>
      <c r="BG132" s="152">
        <f t="shared" si="11"/>
        <v>0</v>
      </c>
      <c r="BH132" s="152">
        <f t="shared" si="12"/>
        <v>0</v>
      </c>
      <c r="BI132" s="152">
        <f t="shared" si="13"/>
        <v>0</v>
      </c>
      <c r="BJ132" s="13" t="s">
        <v>86</v>
      </c>
      <c r="BK132" s="153">
        <f t="shared" si="14"/>
        <v>2096.64</v>
      </c>
      <c r="BL132" s="13" t="s">
        <v>169</v>
      </c>
      <c r="BM132" s="151" t="s">
        <v>169</v>
      </c>
    </row>
    <row r="133" spans="2:65" s="1" customFormat="1" ht="13.9" customHeight="1" x14ac:dyDescent="0.2">
      <c r="B133" s="115"/>
      <c r="C133" s="141" t="s">
        <v>176</v>
      </c>
      <c r="D133" s="141" t="s">
        <v>165</v>
      </c>
      <c r="E133" s="142" t="s">
        <v>1403</v>
      </c>
      <c r="F133" s="143" t="s">
        <v>1404</v>
      </c>
      <c r="G133" s="144" t="s">
        <v>179</v>
      </c>
      <c r="H133" s="145">
        <v>200</v>
      </c>
      <c r="I133" s="174">
        <v>4.54</v>
      </c>
      <c r="J133" s="175">
        <f t="shared" si="5"/>
        <v>908</v>
      </c>
      <c r="K133" s="147"/>
      <c r="L133" s="27"/>
      <c r="M133" s="148" t="s">
        <v>1</v>
      </c>
      <c r="N133" s="114" t="s">
        <v>39</v>
      </c>
      <c r="P133" s="149">
        <f t="shared" si="6"/>
        <v>0</v>
      </c>
      <c r="Q133" s="149">
        <v>0</v>
      </c>
      <c r="R133" s="149">
        <f t="shared" si="7"/>
        <v>0</v>
      </c>
      <c r="S133" s="149">
        <v>0</v>
      </c>
      <c r="T133" s="150">
        <f t="shared" si="8"/>
        <v>0</v>
      </c>
      <c r="AR133" s="151" t="s">
        <v>169</v>
      </c>
      <c r="AT133" s="151" t="s">
        <v>165</v>
      </c>
      <c r="AU133" s="151" t="s">
        <v>86</v>
      </c>
      <c r="AY133" s="13" t="s">
        <v>163</v>
      </c>
      <c r="BE133" s="152">
        <f t="shared" si="9"/>
        <v>0</v>
      </c>
      <c r="BF133" s="152">
        <f t="shared" si="10"/>
        <v>908</v>
      </c>
      <c r="BG133" s="152">
        <f t="shared" si="11"/>
        <v>0</v>
      </c>
      <c r="BH133" s="152">
        <f t="shared" si="12"/>
        <v>0</v>
      </c>
      <c r="BI133" s="152">
        <f t="shared" si="13"/>
        <v>0</v>
      </c>
      <c r="BJ133" s="13" t="s">
        <v>86</v>
      </c>
      <c r="BK133" s="153">
        <f t="shared" si="14"/>
        <v>908</v>
      </c>
      <c r="BL133" s="13" t="s">
        <v>169</v>
      </c>
      <c r="BM133" s="151" t="s">
        <v>189</v>
      </c>
    </row>
    <row r="134" spans="2:65" s="1" customFormat="1" ht="22.15" customHeight="1" x14ac:dyDescent="0.2">
      <c r="B134" s="115"/>
      <c r="C134" s="141" t="s">
        <v>169</v>
      </c>
      <c r="D134" s="141" t="s">
        <v>165</v>
      </c>
      <c r="E134" s="142" t="s">
        <v>1405</v>
      </c>
      <c r="F134" s="143" t="s">
        <v>1406</v>
      </c>
      <c r="G134" s="144" t="s">
        <v>303</v>
      </c>
      <c r="H134" s="145">
        <v>144</v>
      </c>
      <c r="I134" s="174">
        <v>13.68</v>
      </c>
      <c r="J134" s="175">
        <f t="shared" si="5"/>
        <v>1969.92</v>
      </c>
      <c r="K134" s="147"/>
      <c r="L134" s="27"/>
      <c r="M134" s="148" t="s">
        <v>1</v>
      </c>
      <c r="N134" s="114" t="s">
        <v>39</v>
      </c>
      <c r="P134" s="149">
        <f t="shared" si="6"/>
        <v>0</v>
      </c>
      <c r="Q134" s="149">
        <v>0</v>
      </c>
      <c r="R134" s="149">
        <f t="shared" si="7"/>
        <v>0</v>
      </c>
      <c r="S134" s="149">
        <v>0</v>
      </c>
      <c r="T134" s="150">
        <f t="shared" si="8"/>
        <v>0</v>
      </c>
      <c r="AR134" s="151" t="s">
        <v>169</v>
      </c>
      <c r="AT134" s="151" t="s">
        <v>165</v>
      </c>
      <c r="AU134" s="151" t="s">
        <v>86</v>
      </c>
      <c r="AY134" s="13" t="s">
        <v>163</v>
      </c>
      <c r="BE134" s="152">
        <f t="shared" si="9"/>
        <v>0</v>
      </c>
      <c r="BF134" s="152">
        <f t="shared" si="10"/>
        <v>1969.92</v>
      </c>
      <c r="BG134" s="152">
        <f t="shared" si="11"/>
        <v>0</v>
      </c>
      <c r="BH134" s="152">
        <f t="shared" si="12"/>
        <v>0</v>
      </c>
      <c r="BI134" s="152">
        <f t="shared" si="13"/>
        <v>0</v>
      </c>
      <c r="BJ134" s="13" t="s">
        <v>86</v>
      </c>
      <c r="BK134" s="153">
        <f t="shared" si="14"/>
        <v>1969.92</v>
      </c>
      <c r="BL134" s="13" t="s">
        <v>169</v>
      </c>
      <c r="BM134" s="151" t="s">
        <v>197</v>
      </c>
    </row>
    <row r="135" spans="2:65" s="1" customFormat="1" ht="22.15" customHeight="1" x14ac:dyDescent="0.2">
      <c r="B135" s="115"/>
      <c r="C135" s="141" t="s">
        <v>184</v>
      </c>
      <c r="D135" s="141" t="s">
        <v>165</v>
      </c>
      <c r="E135" s="142" t="s">
        <v>1407</v>
      </c>
      <c r="F135" s="143" t="s">
        <v>1408</v>
      </c>
      <c r="G135" s="144" t="s">
        <v>303</v>
      </c>
      <c r="H135" s="145">
        <v>50</v>
      </c>
      <c r="I135" s="174">
        <v>11.84</v>
      </c>
      <c r="J135" s="175">
        <f t="shared" si="5"/>
        <v>592</v>
      </c>
      <c r="K135" s="147"/>
      <c r="L135" s="27"/>
      <c r="M135" s="148" t="s">
        <v>1</v>
      </c>
      <c r="N135" s="114" t="s">
        <v>39</v>
      </c>
      <c r="P135" s="149">
        <f t="shared" si="6"/>
        <v>0</v>
      </c>
      <c r="Q135" s="149">
        <v>0</v>
      </c>
      <c r="R135" s="149">
        <f t="shared" si="7"/>
        <v>0</v>
      </c>
      <c r="S135" s="149">
        <v>0</v>
      </c>
      <c r="T135" s="150">
        <f t="shared" si="8"/>
        <v>0</v>
      </c>
      <c r="AR135" s="151" t="s">
        <v>169</v>
      </c>
      <c r="AT135" s="151" t="s">
        <v>165</v>
      </c>
      <c r="AU135" s="151" t="s">
        <v>86</v>
      </c>
      <c r="AY135" s="13" t="s">
        <v>163</v>
      </c>
      <c r="BE135" s="152">
        <f t="shared" si="9"/>
        <v>0</v>
      </c>
      <c r="BF135" s="152">
        <f t="shared" si="10"/>
        <v>592</v>
      </c>
      <c r="BG135" s="152">
        <f t="shared" si="11"/>
        <v>0</v>
      </c>
      <c r="BH135" s="152">
        <f t="shared" si="12"/>
        <v>0</v>
      </c>
      <c r="BI135" s="152">
        <f t="shared" si="13"/>
        <v>0</v>
      </c>
      <c r="BJ135" s="13" t="s">
        <v>86</v>
      </c>
      <c r="BK135" s="153">
        <f t="shared" si="14"/>
        <v>592</v>
      </c>
      <c r="BL135" s="13" t="s">
        <v>169</v>
      </c>
      <c r="BM135" s="151" t="s">
        <v>205</v>
      </c>
    </row>
    <row r="136" spans="2:65" s="1" customFormat="1" ht="22.15" customHeight="1" x14ac:dyDescent="0.2">
      <c r="B136" s="115"/>
      <c r="C136" s="141" t="s">
        <v>189</v>
      </c>
      <c r="D136" s="141" t="s">
        <v>165</v>
      </c>
      <c r="E136" s="142" t="s">
        <v>1409</v>
      </c>
      <c r="F136" s="143" t="s">
        <v>1410</v>
      </c>
      <c r="G136" s="144" t="s">
        <v>303</v>
      </c>
      <c r="H136" s="145">
        <v>144</v>
      </c>
      <c r="I136" s="174">
        <v>3.56</v>
      </c>
      <c r="J136" s="175">
        <f t="shared" si="5"/>
        <v>512.64</v>
      </c>
      <c r="K136" s="147"/>
      <c r="L136" s="27"/>
      <c r="M136" s="154" t="s">
        <v>1</v>
      </c>
      <c r="N136" s="155" t="s">
        <v>39</v>
      </c>
      <c r="O136" s="156"/>
      <c r="P136" s="157">
        <f t="shared" si="6"/>
        <v>0</v>
      </c>
      <c r="Q136" s="157">
        <v>0</v>
      </c>
      <c r="R136" s="157">
        <f t="shared" si="7"/>
        <v>0</v>
      </c>
      <c r="S136" s="157">
        <v>0</v>
      </c>
      <c r="T136" s="158">
        <f t="shared" si="8"/>
        <v>0</v>
      </c>
      <c r="AR136" s="151" t="s">
        <v>169</v>
      </c>
      <c r="AT136" s="151" t="s">
        <v>165</v>
      </c>
      <c r="AU136" s="151" t="s">
        <v>86</v>
      </c>
      <c r="AY136" s="13" t="s">
        <v>163</v>
      </c>
      <c r="BE136" s="152">
        <f t="shared" si="9"/>
        <v>0</v>
      </c>
      <c r="BF136" s="152">
        <f t="shared" si="10"/>
        <v>512.64</v>
      </c>
      <c r="BG136" s="152">
        <f t="shared" si="11"/>
        <v>0</v>
      </c>
      <c r="BH136" s="152">
        <f t="shared" si="12"/>
        <v>0</v>
      </c>
      <c r="BI136" s="152">
        <f t="shared" si="13"/>
        <v>0</v>
      </c>
      <c r="BJ136" s="13" t="s">
        <v>86</v>
      </c>
      <c r="BK136" s="153">
        <f t="shared" si="14"/>
        <v>512.64</v>
      </c>
      <c r="BL136" s="13" t="s">
        <v>169</v>
      </c>
      <c r="BM136" s="151" t="s">
        <v>213</v>
      </c>
    </row>
    <row r="137" spans="2:65" s="1" customFormat="1" ht="6.95" customHeight="1" x14ac:dyDescent="0.2"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27"/>
    </row>
  </sheetData>
  <autoFilter ref="C127:K136" xr:uid="{00000000-0009-0000-0000-000009000000}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64"/>
  <sheetViews>
    <sheetView showGridLines="0" tabSelected="1" topLeftCell="A3" workbookViewId="0">
      <selection activeCell="G77" sqref="G77"/>
    </sheetView>
  </sheetViews>
  <sheetFormatPr defaultRowHeight="11.2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2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116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117</v>
      </c>
      <c r="L4" s="16"/>
      <c r="M4" s="8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14</v>
      </c>
      <c r="L6" s="16"/>
    </row>
    <row r="7" spans="2:46" ht="27" customHeight="1" x14ac:dyDescent="0.2">
      <c r="B7" s="16"/>
      <c r="E7" s="224" t="str">
        <f>'Rekapitulácia stavby'!K6</f>
        <v>SPŠ J. Murgaša B.Bystrica - kompletná rekonštrukcia objektov - zníženie energetickej náročnosti</v>
      </c>
      <c r="F7" s="227"/>
      <c r="G7" s="227"/>
      <c r="H7" s="227"/>
      <c r="L7" s="16"/>
    </row>
    <row r="8" spans="2:46" s="1" customFormat="1" ht="12" customHeight="1" x14ac:dyDescent="0.2">
      <c r="B8" s="27"/>
      <c r="D8" s="23" t="s">
        <v>118</v>
      </c>
      <c r="L8" s="27"/>
    </row>
    <row r="9" spans="2:46" s="1" customFormat="1" ht="15.6" customHeight="1" x14ac:dyDescent="0.2">
      <c r="B9" s="27"/>
      <c r="E9" s="185" t="s">
        <v>1411</v>
      </c>
      <c r="F9" s="223"/>
      <c r="G9" s="223"/>
      <c r="H9" s="223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3" t="s">
        <v>16</v>
      </c>
      <c r="F11" s="21" t="s">
        <v>1</v>
      </c>
      <c r="I11" s="23" t="s">
        <v>17</v>
      </c>
      <c r="J11" s="21" t="s">
        <v>1</v>
      </c>
      <c r="L11" s="27"/>
    </row>
    <row r="12" spans="2:46" s="1" customFormat="1" ht="12" customHeight="1" x14ac:dyDescent="0.2">
      <c r="B12" s="27"/>
      <c r="D12" s="23" t="s">
        <v>18</v>
      </c>
      <c r="F12" s="21" t="s">
        <v>31</v>
      </c>
      <c r="I12" s="23" t="s">
        <v>20</v>
      </c>
      <c r="J12" s="47">
        <f>'Rekapitulácia stavby'!AN8</f>
        <v>44630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3" t="s">
        <v>21</v>
      </c>
      <c r="I14" s="23" t="s">
        <v>22</v>
      </c>
      <c r="J14" s="21" t="str">
        <f>IF('Rekapitulácia stavby'!AN10="","",'Rekapitulácia stavby'!AN10)</f>
        <v/>
      </c>
      <c r="L14" s="27"/>
    </row>
    <row r="15" spans="2:46" s="1" customFormat="1" ht="18" customHeight="1" x14ac:dyDescent="0.2">
      <c r="B15" s="27"/>
      <c r="E15" s="21" t="str">
        <f>IF('Rekapitulácia stavby'!E11="","",'Rekapitulácia stavby'!E11)</f>
        <v>SPŠ J. Murgaša, Banská Bystrica</v>
      </c>
      <c r="I15" s="23" t="s">
        <v>24</v>
      </c>
      <c r="J15" s="21" t="str">
        <f>IF('Rekapitulácia stavby'!AN11="","",'Rekapitulácia stavby'!AN11)</f>
        <v/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3" t="s">
        <v>25</v>
      </c>
      <c r="I17" s="23" t="s">
        <v>22</v>
      </c>
      <c r="J17" s="24" t="str">
        <f>'Rekapitulácia stavby'!AN13</f>
        <v>47210621</v>
      </c>
      <c r="L17" s="27"/>
    </row>
    <row r="18" spans="2:12" s="1" customFormat="1" ht="18" customHeight="1" x14ac:dyDescent="0.2">
      <c r="B18" s="27"/>
      <c r="E18" s="228" t="str">
        <f>'Rekapitulácia stavby'!E14</f>
        <v>VERÓNY OaS s.r.o., Priemyselná 936/3, Krupina</v>
      </c>
      <c r="F18" s="196"/>
      <c r="G18" s="196"/>
      <c r="H18" s="196"/>
      <c r="I18" s="23" t="s">
        <v>24</v>
      </c>
      <c r="J18" s="24" t="str">
        <f>'Rekapitulácia stavby'!AN14</f>
        <v>SK 2023810382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3" t="s">
        <v>26</v>
      </c>
      <c r="I20" s="23" t="s">
        <v>22</v>
      </c>
      <c r="J20" s="21" t="str">
        <f>IF('Rekapitulácia stavby'!AN16="","",'Rekapitulácia stavby'!AN16)</f>
        <v/>
      </c>
      <c r="L20" s="27"/>
    </row>
    <row r="21" spans="2:12" s="1" customFormat="1" ht="18" customHeight="1" x14ac:dyDescent="0.2">
      <c r="B21" s="27"/>
      <c r="E21" s="21" t="str">
        <f>IF('Rekapitulácia stavby'!E17="","",'Rekapitulácia stavby'!E17)</f>
        <v>VISIA s.r.o ,Sládkovičova 2052/50A Šala</v>
      </c>
      <c r="I21" s="23" t="s">
        <v>24</v>
      </c>
      <c r="J21" s="21" t="str">
        <f>IF('Rekapitulácia stavby'!AN17="","",'Rekapitulácia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3" t="s">
        <v>30</v>
      </c>
      <c r="I23" s="23" t="s">
        <v>22</v>
      </c>
      <c r="J23" s="21" t="str">
        <f>IF('Rekapitulácia stavby'!AN19="","",'Rekapitulácia stavby'!AN19)</f>
        <v/>
      </c>
      <c r="L23" s="27"/>
    </row>
    <row r="24" spans="2:12" s="1" customFormat="1" ht="18" customHeight="1" x14ac:dyDescent="0.2">
      <c r="B24" s="27"/>
      <c r="E24" s="21" t="str">
        <f>IF('Rekapitulácia stavby'!E20="","",'Rekapitulácia stavby'!E20)</f>
        <v xml:space="preserve"> </v>
      </c>
      <c r="I24" s="23" t="s">
        <v>24</v>
      </c>
      <c r="J24" s="21" t="str">
        <f>IF('Rekapitulácia stavby'!AN20="","",'Rekapitulácia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3" t="s">
        <v>32</v>
      </c>
      <c r="L26" s="27"/>
    </row>
    <row r="27" spans="2:12" s="7" customFormat="1" ht="14.45" customHeight="1" x14ac:dyDescent="0.2">
      <c r="B27" s="88"/>
      <c r="E27" s="201" t="s">
        <v>1</v>
      </c>
      <c r="F27" s="201"/>
      <c r="G27" s="201"/>
      <c r="H27" s="201"/>
      <c r="L27" s="88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 x14ac:dyDescent="0.2">
      <c r="B30" s="27"/>
      <c r="D30" s="21" t="s">
        <v>122</v>
      </c>
      <c r="J30" s="89">
        <f>J96</f>
        <v>283168.01</v>
      </c>
      <c r="L30" s="27"/>
    </row>
    <row r="31" spans="2:12" s="1" customFormat="1" ht="14.45" customHeight="1" x14ac:dyDescent="0.2">
      <c r="B31" s="27"/>
      <c r="D31" s="90" t="s">
        <v>123</v>
      </c>
      <c r="J31" s="89">
        <f>J99</f>
        <v>0</v>
      </c>
      <c r="L31" s="27"/>
    </row>
    <row r="32" spans="2:12" s="1" customFormat="1" ht="25.35" customHeight="1" x14ac:dyDescent="0.2">
      <c r="B32" s="27"/>
      <c r="D32" s="91" t="s">
        <v>33</v>
      </c>
      <c r="J32" s="60">
        <f>ROUND(J30 + J31, 2)</f>
        <v>283168.01</v>
      </c>
      <c r="L32" s="27"/>
    </row>
    <row r="33" spans="2:12" s="1" customFormat="1" ht="6.95" customHeight="1" x14ac:dyDescent="0.2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customHeight="1" x14ac:dyDescent="0.2">
      <c r="B34" s="27"/>
      <c r="F34" s="30" t="s">
        <v>35</v>
      </c>
      <c r="I34" s="30" t="s">
        <v>34</v>
      </c>
      <c r="J34" s="30" t="s">
        <v>36</v>
      </c>
      <c r="L34" s="27"/>
    </row>
    <row r="35" spans="2:12" s="1" customFormat="1" ht="14.45" customHeight="1" x14ac:dyDescent="0.2">
      <c r="B35" s="27"/>
      <c r="D35" s="92" t="s">
        <v>37</v>
      </c>
      <c r="E35" s="23" t="s">
        <v>38</v>
      </c>
      <c r="F35" s="80">
        <f>ROUND((SUM(BE99:BE106) + SUM(BE126:BE163)),  2)</f>
        <v>0</v>
      </c>
      <c r="I35" s="93">
        <v>0.2</v>
      </c>
      <c r="J35" s="80">
        <f>ROUND(((SUM(BE99:BE106) + SUM(BE126:BE163))*I35),  2)</f>
        <v>0</v>
      </c>
      <c r="L35" s="27"/>
    </row>
    <row r="36" spans="2:12" s="1" customFormat="1" ht="14.45" customHeight="1" x14ac:dyDescent="0.2">
      <c r="B36" s="27"/>
      <c r="E36" s="23" t="s">
        <v>39</v>
      </c>
      <c r="F36" s="80">
        <f>ROUND((SUM(BF99:BF106) + SUM(BF126:BF163)),  2)</f>
        <v>283168.01</v>
      </c>
      <c r="I36" s="93">
        <v>0.2</v>
      </c>
      <c r="J36" s="80">
        <f>ROUND(((SUM(BF99:BF106) + SUM(BF126:BF163))*I36),  2)</f>
        <v>56633.599999999999</v>
      </c>
      <c r="L36" s="27"/>
    </row>
    <row r="37" spans="2:12" s="1" customFormat="1" ht="14.45" hidden="1" customHeight="1" x14ac:dyDescent="0.2">
      <c r="B37" s="27"/>
      <c r="E37" s="23" t="s">
        <v>40</v>
      </c>
      <c r="F37" s="80">
        <f>ROUND((SUM(BG99:BG106) + SUM(BG126:BG163)),  2)</f>
        <v>0</v>
      </c>
      <c r="I37" s="93">
        <v>0.2</v>
      </c>
      <c r="J37" s="80">
        <f>0</f>
        <v>0</v>
      </c>
      <c r="L37" s="27"/>
    </row>
    <row r="38" spans="2:12" s="1" customFormat="1" ht="14.45" hidden="1" customHeight="1" x14ac:dyDescent="0.2">
      <c r="B38" s="27"/>
      <c r="E38" s="23" t="s">
        <v>41</v>
      </c>
      <c r="F38" s="80">
        <f>ROUND((SUM(BH99:BH106) + SUM(BH126:BH163)),  2)</f>
        <v>0</v>
      </c>
      <c r="I38" s="93">
        <v>0.2</v>
      </c>
      <c r="J38" s="80">
        <f>0</f>
        <v>0</v>
      </c>
      <c r="L38" s="27"/>
    </row>
    <row r="39" spans="2:12" s="1" customFormat="1" ht="14.45" hidden="1" customHeight="1" x14ac:dyDescent="0.2">
      <c r="B39" s="27"/>
      <c r="E39" s="23" t="s">
        <v>42</v>
      </c>
      <c r="F39" s="80">
        <f>ROUND((SUM(BI99:BI106) + SUM(BI126:BI163)),  2)</f>
        <v>0</v>
      </c>
      <c r="I39" s="93">
        <v>0</v>
      </c>
      <c r="J39" s="80">
        <f>0</f>
        <v>0</v>
      </c>
      <c r="L39" s="27"/>
    </row>
    <row r="40" spans="2:12" s="1" customFormat="1" ht="6.95" customHeight="1" x14ac:dyDescent="0.2">
      <c r="B40" s="27"/>
      <c r="L40" s="27"/>
    </row>
    <row r="41" spans="2:12" s="1" customFormat="1" ht="25.35" customHeight="1" x14ac:dyDescent="0.2">
      <c r="B41" s="27"/>
      <c r="C41" s="94"/>
      <c r="D41" s="95" t="s">
        <v>43</v>
      </c>
      <c r="E41" s="51"/>
      <c r="F41" s="51"/>
      <c r="G41" s="96" t="s">
        <v>44</v>
      </c>
      <c r="H41" s="97" t="s">
        <v>45</v>
      </c>
      <c r="I41" s="51"/>
      <c r="J41" s="98">
        <f>SUM(J32:J39)</f>
        <v>339801.61</v>
      </c>
      <c r="K41" s="99"/>
      <c r="L41" s="27"/>
    </row>
    <row r="42" spans="2:12" s="1" customFormat="1" ht="14.45" customHeight="1" x14ac:dyDescent="0.2">
      <c r="B42" s="27"/>
      <c r="L42" s="27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7"/>
      <c r="D61" s="38" t="s">
        <v>48</v>
      </c>
      <c r="E61" s="29"/>
      <c r="F61" s="100" t="s">
        <v>49</v>
      </c>
      <c r="G61" s="38" t="s">
        <v>48</v>
      </c>
      <c r="H61" s="29"/>
      <c r="I61" s="29"/>
      <c r="J61" s="101" t="s">
        <v>49</v>
      </c>
      <c r="K61" s="29"/>
      <c r="L61" s="27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7"/>
      <c r="D76" s="38" t="s">
        <v>48</v>
      </c>
      <c r="E76" s="29"/>
      <c r="F76" s="100" t="s">
        <v>49</v>
      </c>
      <c r="G76" s="38" t="s">
        <v>1492</v>
      </c>
      <c r="H76" s="29"/>
      <c r="I76" s="29"/>
      <c r="J76" s="101" t="s">
        <v>49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7" t="s">
        <v>124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3" t="s">
        <v>14</v>
      </c>
      <c r="L84" s="27"/>
    </row>
    <row r="85" spans="2:47" s="1" customFormat="1" ht="27" customHeight="1" x14ac:dyDescent="0.2">
      <c r="B85" s="27"/>
      <c r="E85" s="224" t="str">
        <f>E7</f>
        <v>SPŠ J. Murgaša B.Bystrica - kompletná rekonštrukcia objektov - zníženie energetickej náročnosti</v>
      </c>
      <c r="F85" s="227"/>
      <c r="G85" s="227"/>
      <c r="H85" s="227"/>
      <c r="L85" s="27"/>
    </row>
    <row r="86" spans="2:47" s="1" customFormat="1" ht="12" customHeight="1" x14ac:dyDescent="0.2">
      <c r="B86" s="27"/>
      <c r="C86" s="23" t="s">
        <v>118</v>
      </c>
      <c r="L86" s="27"/>
    </row>
    <row r="87" spans="2:47" s="1" customFormat="1" ht="15.6" customHeight="1" x14ac:dyDescent="0.2">
      <c r="B87" s="27"/>
      <c r="E87" s="185" t="str">
        <f>E9</f>
        <v>H - Elektroinštalácia</v>
      </c>
      <c r="F87" s="223"/>
      <c r="G87" s="223"/>
      <c r="H87" s="223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3" t="s">
        <v>18</v>
      </c>
      <c r="F89" s="21" t="str">
        <f>F12</f>
        <v xml:space="preserve"> </v>
      </c>
      <c r="I89" s="23" t="s">
        <v>20</v>
      </c>
      <c r="J89" s="47">
        <f>IF(J12="","",J12)</f>
        <v>44630</v>
      </c>
      <c r="L89" s="27"/>
    </row>
    <row r="90" spans="2:47" s="1" customFormat="1" ht="6.95" customHeight="1" x14ac:dyDescent="0.2">
      <c r="B90" s="27"/>
      <c r="L90" s="27"/>
    </row>
    <row r="91" spans="2:47" s="1" customFormat="1" ht="40.9" customHeight="1" x14ac:dyDescent="0.2">
      <c r="B91" s="27"/>
      <c r="C91" s="23" t="s">
        <v>21</v>
      </c>
      <c r="F91" s="21" t="str">
        <f>E15</f>
        <v>SPŠ J. Murgaša, Banská Bystrica</v>
      </c>
      <c r="I91" s="23" t="s">
        <v>26</v>
      </c>
      <c r="J91" s="25" t="str">
        <f>E21</f>
        <v>VISIA s.r.o ,Sládkovičova 2052/50A Šala</v>
      </c>
      <c r="L91" s="27"/>
    </row>
    <row r="92" spans="2:47" s="1" customFormat="1" ht="15.6" customHeight="1" x14ac:dyDescent="0.2">
      <c r="B92" s="27"/>
      <c r="C92" s="23" t="s">
        <v>25</v>
      </c>
      <c r="F92" s="21" t="str">
        <f>IF(E18="","",E18)</f>
        <v>VERÓNY OaS s.r.o., Priemyselná 936/3, Krupina</v>
      </c>
      <c r="I92" s="23" t="s">
        <v>30</v>
      </c>
      <c r="J92" s="25" t="str">
        <f>E24</f>
        <v xml:space="preserve"> </v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102" t="s">
        <v>125</v>
      </c>
      <c r="D94" s="94"/>
      <c r="E94" s="94"/>
      <c r="F94" s="94"/>
      <c r="G94" s="94"/>
      <c r="H94" s="94"/>
      <c r="I94" s="94"/>
      <c r="J94" s="103" t="s">
        <v>126</v>
      </c>
      <c r="K94" s="94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104" t="s">
        <v>127</v>
      </c>
      <c r="J96" s="60">
        <f>J126</f>
        <v>283168.01</v>
      </c>
      <c r="L96" s="27"/>
      <c r="AU96" s="13" t="s">
        <v>128</v>
      </c>
    </row>
    <row r="97" spans="2:65" s="1" customFormat="1" ht="21.75" customHeight="1" x14ac:dyDescent="0.2">
      <c r="B97" s="27"/>
      <c r="L97" s="27"/>
    </row>
    <row r="98" spans="2:65" s="1" customFormat="1" ht="6.95" customHeight="1" x14ac:dyDescent="0.2">
      <c r="B98" s="27"/>
      <c r="L98" s="27"/>
    </row>
    <row r="99" spans="2:65" s="1" customFormat="1" ht="29.25" customHeight="1" x14ac:dyDescent="0.2">
      <c r="B99" s="27"/>
      <c r="C99" s="104" t="s">
        <v>139</v>
      </c>
      <c r="J99" s="113">
        <f>ROUND(J100 + J101 + J102 + J103 + J104 + J105,2)</f>
        <v>0</v>
      </c>
      <c r="L99" s="27"/>
      <c r="N99" s="114" t="s">
        <v>37</v>
      </c>
    </row>
    <row r="100" spans="2:65" s="1" customFormat="1" ht="18" customHeight="1" x14ac:dyDescent="0.2">
      <c r="B100" s="115"/>
      <c r="C100" s="116"/>
      <c r="D100" s="225" t="s">
        <v>140</v>
      </c>
      <c r="E100" s="226"/>
      <c r="F100" s="226"/>
      <c r="G100" s="116"/>
      <c r="H100" s="116"/>
      <c r="I100" s="116"/>
      <c r="J100" s="118">
        <v>0</v>
      </c>
      <c r="K100" s="116"/>
      <c r="L100" s="115"/>
      <c r="M100" s="116"/>
      <c r="N100" s="119" t="s">
        <v>39</v>
      </c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  <c r="AM100" s="116"/>
      <c r="AN100" s="116"/>
      <c r="AO100" s="116"/>
      <c r="AP100" s="116"/>
      <c r="AQ100" s="116"/>
      <c r="AR100" s="116"/>
      <c r="AS100" s="116"/>
      <c r="AT100" s="116"/>
      <c r="AU100" s="116"/>
      <c r="AV100" s="116"/>
      <c r="AW100" s="116"/>
      <c r="AX100" s="116"/>
      <c r="AY100" s="120" t="s">
        <v>141</v>
      </c>
      <c r="AZ100" s="116"/>
      <c r="BA100" s="116"/>
      <c r="BB100" s="116"/>
      <c r="BC100" s="116"/>
      <c r="BD100" s="116"/>
      <c r="BE100" s="121">
        <f t="shared" ref="BE100:BE105" si="0">IF(N100="základná",J100,0)</f>
        <v>0</v>
      </c>
      <c r="BF100" s="121">
        <f t="shared" ref="BF100:BF105" si="1">IF(N100="znížená",J100,0)</f>
        <v>0</v>
      </c>
      <c r="BG100" s="121">
        <f t="shared" ref="BG100:BG105" si="2">IF(N100="zákl. prenesená",J100,0)</f>
        <v>0</v>
      </c>
      <c r="BH100" s="121">
        <f t="shared" ref="BH100:BH105" si="3">IF(N100="zníž. prenesená",J100,0)</f>
        <v>0</v>
      </c>
      <c r="BI100" s="121">
        <f t="shared" ref="BI100:BI105" si="4">IF(N100="nulová",J100,0)</f>
        <v>0</v>
      </c>
      <c r="BJ100" s="120" t="s">
        <v>86</v>
      </c>
      <c r="BK100" s="116"/>
      <c r="BL100" s="116"/>
      <c r="BM100" s="116"/>
    </row>
    <row r="101" spans="2:65" s="1" customFormat="1" ht="18" customHeight="1" x14ac:dyDescent="0.2">
      <c r="B101" s="115"/>
      <c r="C101" s="116"/>
      <c r="D101" s="225" t="s">
        <v>142</v>
      </c>
      <c r="E101" s="226"/>
      <c r="F101" s="226"/>
      <c r="G101" s="116"/>
      <c r="H101" s="116"/>
      <c r="I101" s="116"/>
      <c r="J101" s="118">
        <v>0</v>
      </c>
      <c r="K101" s="116"/>
      <c r="L101" s="115"/>
      <c r="M101" s="116"/>
      <c r="N101" s="119" t="s">
        <v>39</v>
      </c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  <c r="AM101" s="116"/>
      <c r="AN101" s="116"/>
      <c r="AO101" s="116"/>
      <c r="AP101" s="116"/>
      <c r="AQ101" s="116"/>
      <c r="AR101" s="116"/>
      <c r="AS101" s="116"/>
      <c r="AT101" s="116"/>
      <c r="AU101" s="116"/>
      <c r="AV101" s="116"/>
      <c r="AW101" s="116"/>
      <c r="AX101" s="116"/>
      <c r="AY101" s="120" t="s">
        <v>141</v>
      </c>
      <c r="AZ101" s="116"/>
      <c r="BA101" s="116"/>
      <c r="BB101" s="116"/>
      <c r="BC101" s="116"/>
      <c r="BD101" s="116"/>
      <c r="BE101" s="121">
        <f t="shared" si="0"/>
        <v>0</v>
      </c>
      <c r="BF101" s="121">
        <f t="shared" si="1"/>
        <v>0</v>
      </c>
      <c r="BG101" s="121">
        <f t="shared" si="2"/>
        <v>0</v>
      </c>
      <c r="BH101" s="121">
        <f t="shared" si="3"/>
        <v>0</v>
      </c>
      <c r="BI101" s="121">
        <f t="shared" si="4"/>
        <v>0</v>
      </c>
      <c r="BJ101" s="120" t="s">
        <v>86</v>
      </c>
      <c r="BK101" s="116"/>
      <c r="BL101" s="116"/>
      <c r="BM101" s="116"/>
    </row>
    <row r="102" spans="2:65" s="1" customFormat="1" ht="18" customHeight="1" x14ac:dyDescent="0.2">
      <c r="B102" s="115"/>
      <c r="C102" s="116"/>
      <c r="D102" s="225" t="s">
        <v>143</v>
      </c>
      <c r="E102" s="226"/>
      <c r="F102" s="226"/>
      <c r="G102" s="116"/>
      <c r="H102" s="116"/>
      <c r="I102" s="116"/>
      <c r="J102" s="118">
        <v>0</v>
      </c>
      <c r="K102" s="116"/>
      <c r="L102" s="115"/>
      <c r="M102" s="116"/>
      <c r="N102" s="119" t="s">
        <v>39</v>
      </c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  <c r="AP102" s="116"/>
      <c r="AQ102" s="116"/>
      <c r="AR102" s="116"/>
      <c r="AS102" s="116"/>
      <c r="AT102" s="116"/>
      <c r="AU102" s="116"/>
      <c r="AV102" s="116"/>
      <c r="AW102" s="116"/>
      <c r="AX102" s="116"/>
      <c r="AY102" s="120" t="s">
        <v>141</v>
      </c>
      <c r="AZ102" s="116"/>
      <c r="BA102" s="116"/>
      <c r="BB102" s="116"/>
      <c r="BC102" s="116"/>
      <c r="BD102" s="116"/>
      <c r="BE102" s="121">
        <f t="shared" si="0"/>
        <v>0</v>
      </c>
      <c r="BF102" s="121">
        <f t="shared" si="1"/>
        <v>0</v>
      </c>
      <c r="BG102" s="121">
        <f t="shared" si="2"/>
        <v>0</v>
      </c>
      <c r="BH102" s="121">
        <f t="shared" si="3"/>
        <v>0</v>
      </c>
      <c r="BI102" s="121">
        <f t="shared" si="4"/>
        <v>0</v>
      </c>
      <c r="BJ102" s="120" t="s">
        <v>86</v>
      </c>
      <c r="BK102" s="116"/>
      <c r="BL102" s="116"/>
      <c r="BM102" s="116"/>
    </row>
    <row r="103" spans="2:65" s="1" customFormat="1" ht="18" customHeight="1" x14ac:dyDescent="0.2">
      <c r="B103" s="115"/>
      <c r="C103" s="116"/>
      <c r="D103" s="225" t="s">
        <v>144</v>
      </c>
      <c r="E103" s="226"/>
      <c r="F103" s="226"/>
      <c r="G103" s="116"/>
      <c r="H103" s="116"/>
      <c r="I103" s="116"/>
      <c r="J103" s="118">
        <v>0</v>
      </c>
      <c r="K103" s="116"/>
      <c r="L103" s="115"/>
      <c r="M103" s="116"/>
      <c r="N103" s="119" t="s">
        <v>39</v>
      </c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20" t="s">
        <v>141</v>
      </c>
      <c r="AZ103" s="116"/>
      <c r="BA103" s="116"/>
      <c r="BB103" s="116"/>
      <c r="BC103" s="116"/>
      <c r="BD103" s="116"/>
      <c r="BE103" s="121">
        <f t="shared" si="0"/>
        <v>0</v>
      </c>
      <c r="BF103" s="121">
        <f t="shared" si="1"/>
        <v>0</v>
      </c>
      <c r="BG103" s="121">
        <f t="shared" si="2"/>
        <v>0</v>
      </c>
      <c r="BH103" s="121">
        <f t="shared" si="3"/>
        <v>0</v>
      </c>
      <c r="BI103" s="121">
        <f t="shared" si="4"/>
        <v>0</v>
      </c>
      <c r="BJ103" s="120" t="s">
        <v>86</v>
      </c>
      <c r="BK103" s="116"/>
      <c r="BL103" s="116"/>
      <c r="BM103" s="116"/>
    </row>
    <row r="104" spans="2:65" s="1" customFormat="1" ht="18" customHeight="1" x14ac:dyDescent="0.2">
      <c r="B104" s="115"/>
      <c r="C104" s="116"/>
      <c r="D104" s="225" t="s">
        <v>145</v>
      </c>
      <c r="E104" s="226"/>
      <c r="F104" s="226"/>
      <c r="G104" s="116"/>
      <c r="H104" s="116"/>
      <c r="I104" s="116"/>
      <c r="J104" s="118">
        <v>0</v>
      </c>
      <c r="K104" s="116"/>
      <c r="L104" s="115"/>
      <c r="M104" s="116"/>
      <c r="N104" s="119" t="s">
        <v>39</v>
      </c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  <c r="AM104" s="116"/>
      <c r="AN104" s="116"/>
      <c r="AO104" s="116"/>
      <c r="AP104" s="116"/>
      <c r="AQ104" s="116"/>
      <c r="AR104" s="116"/>
      <c r="AS104" s="116"/>
      <c r="AT104" s="116"/>
      <c r="AU104" s="116"/>
      <c r="AV104" s="116"/>
      <c r="AW104" s="116"/>
      <c r="AX104" s="116"/>
      <c r="AY104" s="120" t="s">
        <v>141</v>
      </c>
      <c r="AZ104" s="116"/>
      <c r="BA104" s="116"/>
      <c r="BB104" s="116"/>
      <c r="BC104" s="116"/>
      <c r="BD104" s="116"/>
      <c r="BE104" s="121">
        <f t="shared" si="0"/>
        <v>0</v>
      </c>
      <c r="BF104" s="121">
        <f t="shared" si="1"/>
        <v>0</v>
      </c>
      <c r="BG104" s="121">
        <f t="shared" si="2"/>
        <v>0</v>
      </c>
      <c r="BH104" s="121">
        <f t="shared" si="3"/>
        <v>0</v>
      </c>
      <c r="BI104" s="121">
        <f t="shared" si="4"/>
        <v>0</v>
      </c>
      <c r="BJ104" s="120" t="s">
        <v>86</v>
      </c>
      <c r="BK104" s="116"/>
      <c r="BL104" s="116"/>
      <c r="BM104" s="116"/>
    </row>
    <row r="105" spans="2:65" s="1" customFormat="1" ht="18" customHeight="1" x14ac:dyDescent="0.2">
      <c r="B105" s="115"/>
      <c r="C105" s="116"/>
      <c r="D105" s="117" t="s">
        <v>146</v>
      </c>
      <c r="E105" s="116"/>
      <c r="F105" s="116"/>
      <c r="G105" s="116"/>
      <c r="H105" s="116"/>
      <c r="I105" s="116"/>
      <c r="J105" s="118">
        <f>ROUND(J30*T105,2)</f>
        <v>0</v>
      </c>
      <c r="K105" s="116"/>
      <c r="L105" s="115"/>
      <c r="M105" s="116"/>
      <c r="N105" s="119" t="s">
        <v>39</v>
      </c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  <c r="AM105" s="116"/>
      <c r="AN105" s="116"/>
      <c r="AO105" s="116"/>
      <c r="AP105" s="116"/>
      <c r="AQ105" s="116"/>
      <c r="AR105" s="116"/>
      <c r="AS105" s="116"/>
      <c r="AT105" s="116"/>
      <c r="AU105" s="116"/>
      <c r="AV105" s="116"/>
      <c r="AW105" s="116"/>
      <c r="AX105" s="116"/>
      <c r="AY105" s="120" t="s">
        <v>147</v>
      </c>
      <c r="AZ105" s="116"/>
      <c r="BA105" s="116"/>
      <c r="BB105" s="116"/>
      <c r="BC105" s="116"/>
      <c r="BD105" s="116"/>
      <c r="BE105" s="121">
        <f t="shared" si="0"/>
        <v>0</v>
      </c>
      <c r="BF105" s="121">
        <f t="shared" si="1"/>
        <v>0</v>
      </c>
      <c r="BG105" s="121">
        <f t="shared" si="2"/>
        <v>0</v>
      </c>
      <c r="BH105" s="121">
        <f t="shared" si="3"/>
        <v>0</v>
      </c>
      <c r="BI105" s="121">
        <f t="shared" si="4"/>
        <v>0</v>
      </c>
      <c r="BJ105" s="120" t="s">
        <v>86</v>
      </c>
      <c r="BK105" s="116"/>
      <c r="BL105" s="116"/>
      <c r="BM105" s="116"/>
    </row>
    <row r="106" spans="2:65" s="1" customFormat="1" x14ac:dyDescent="0.2">
      <c r="B106" s="27"/>
      <c r="L106" s="27"/>
    </row>
    <row r="107" spans="2:65" s="1" customFormat="1" ht="29.25" customHeight="1" x14ac:dyDescent="0.2">
      <c r="B107" s="27"/>
      <c r="C107" s="122" t="s">
        <v>148</v>
      </c>
      <c r="D107" s="94"/>
      <c r="E107" s="94"/>
      <c r="F107" s="94"/>
      <c r="G107" s="94"/>
      <c r="H107" s="94"/>
      <c r="I107" s="94"/>
      <c r="J107" s="123">
        <f>ROUND(J96+J99,2)</f>
        <v>283168.01</v>
      </c>
      <c r="K107" s="94"/>
      <c r="L107" s="27"/>
    </row>
    <row r="108" spans="2:65" s="1" customFormat="1" ht="6.95" customHeight="1" x14ac:dyDescent="0.2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7"/>
    </row>
    <row r="112" spans="2:65" s="1" customFormat="1" ht="6.95" customHeight="1" x14ac:dyDescent="0.2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7"/>
    </row>
    <row r="113" spans="2:65" s="1" customFormat="1" ht="24.95" customHeight="1" x14ac:dyDescent="0.2">
      <c r="B113" s="27"/>
      <c r="C113" s="17" t="s">
        <v>149</v>
      </c>
      <c r="L113" s="27"/>
    </row>
    <row r="114" spans="2:65" s="1" customFormat="1" ht="6.95" customHeight="1" x14ac:dyDescent="0.2">
      <c r="B114" s="27"/>
      <c r="L114" s="27"/>
    </row>
    <row r="115" spans="2:65" s="1" customFormat="1" ht="12" customHeight="1" x14ac:dyDescent="0.2">
      <c r="B115" s="27"/>
      <c r="C115" s="23" t="s">
        <v>14</v>
      </c>
      <c r="L115" s="27"/>
    </row>
    <row r="116" spans="2:65" s="1" customFormat="1" ht="27" customHeight="1" x14ac:dyDescent="0.2">
      <c r="B116" s="27"/>
      <c r="E116" s="224" t="str">
        <f>E7</f>
        <v>SPŠ J. Murgaša B.Bystrica - kompletná rekonštrukcia objektov - zníženie energetickej náročnosti</v>
      </c>
      <c r="F116" s="227"/>
      <c r="G116" s="227"/>
      <c r="H116" s="227"/>
      <c r="L116" s="27"/>
    </row>
    <row r="117" spans="2:65" s="1" customFormat="1" ht="12" customHeight="1" x14ac:dyDescent="0.2">
      <c r="B117" s="27"/>
      <c r="C117" s="23" t="s">
        <v>118</v>
      </c>
      <c r="L117" s="27"/>
    </row>
    <row r="118" spans="2:65" s="1" customFormat="1" ht="15.6" customHeight="1" x14ac:dyDescent="0.2">
      <c r="B118" s="27"/>
      <c r="E118" s="185" t="str">
        <f>E9</f>
        <v>H - Elektroinštalácia</v>
      </c>
      <c r="F118" s="223"/>
      <c r="G118" s="223"/>
      <c r="H118" s="223"/>
      <c r="L118" s="27"/>
    </row>
    <row r="119" spans="2:65" s="1" customFormat="1" ht="6.95" customHeight="1" x14ac:dyDescent="0.2">
      <c r="B119" s="27"/>
      <c r="L119" s="27"/>
    </row>
    <row r="120" spans="2:65" s="1" customFormat="1" ht="12" customHeight="1" x14ac:dyDescent="0.2">
      <c r="B120" s="27"/>
      <c r="C120" s="23" t="s">
        <v>18</v>
      </c>
      <c r="F120" s="21" t="str">
        <f>F12</f>
        <v xml:space="preserve"> </v>
      </c>
      <c r="I120" s="23" t="s">
        <v>20</v>
      </c>
      <c r="J120" s="47">
        <f>IF(J12="","",J12)</f>
        <v>44630</v>
      </c>
      <c r="L120" s="27"/>
    </row>
    <row r="121" spans="2:65" s="1" customFormat="1" ht="6.95" customHeight="1" x14ac:dyDescent="0.2">
      <c r="B121" s="27"/>
      <c r="L121" s="27"/>
    </row>
    <row r="122" spans="2:65" s="1" customFormat="1" ht="40.9" customHeight="1" x14ac:dyDescent="0.2">
      <c r="B122" s="27"/>
      <c r="C122" s="23" t="s">
        <v>21</v>
      </c>
      <c r="F122" s="21" t="str">
        <f>E15</f>
        <v>SPŠ J. Murgaša, Banská Bystrica</v>
      </c>
      <c r="I122" s="23" t="s">
        <v>26</v>
      </c>
      <c r="J122" s="25" t="str">
        <f>E21</f>
        <v>VISIA s.r.o ,Sládkovičova 2052/50A Šala</v>
      </c>
      <c r="L122" s="27"/>
    </row>
    <row r="123" spans="2:65" s="1" customFormat="1" ht="15.6" customHeight="1" x14ac:dyDescent="0.2">
      <c r="B123" s="27"/>
      <c r="C123" s="23" t="s">
        <v>25</v>
      </c>
      <c r="F123" s="21" t="str">
        <f>IF(E18="","",E18)</f>
        <v>VERÓNY OaS s.r.o., Priemyselná 936/3, Krupina</v>
      </c>
      <c r="I123" s="23" t="s">
        <v>30</v>
      </c>
      <c r="J123" s="25" t="str">
        <f>E24</f>
        <v xml:space="preserve"> </v>
      </c>
      <c r="L123" s="27"/>
    </row>
    <row r="124" spans="2:65" s="1" customFormat="1" ht="10.35" customHeight="1" x14ac:dyDescent="0.2">
      <c r="B124" s="27"/>
      <c r="L124" s="27"/>
    </row>
    <row r="125" spans="2:65" s="10" customFormat="1" ht="29.25" customHeight="1" x14ac:dyDescent="0.2">
      <c r="B125" s="124"/>
      <c r="C125" s="125" t="s">
        <v>150</v>
      </c>
      <c r="D125" s="126" t="s">
        <v>58</v>
      </c>
      <c r="E125" s="126" t="s">
        <v>54</v>
      </c>
      <c r="F125" s="126" t="s">
        <v>55</v>
      </c>
      <c r="G125" s="126" t="s">
        <v>151</v>
      </c>
      <c r="H125" s="126" t="s">
        <v>152</v>
      </c>
      <c r="I125" s="126" t="s">
        <v>153</v>
      </c>
      <c r="J125" s="127" t="s">
        <v>126</v>
      </c>
      <c r="K125" s="128" t="s">
        <v>154</v>
      </c>
      <c r="L125" s="124"/>
      <c r="M125" s="53" t="s">
        <v>1</v>
      </c>
      <c r="N125" s="54" t="s">
        <v>37</v>
      </c>
      <c r="O125" s="54" t="s">
        <v>155</v>
      </c>
      <c r="P125" s="54" t="s">
        <v>156</v>
      </c>
      <c r="Q125" s="54" t="s">
        <v>157</v>
      </c>
      <c r="R125" s="54" t="s">
        <v>158</v>
      </c>
      <c r="S125" s="54" t="s">
        <v>159</v>
      </c>
      <c r="T125" s="55" t="s">
        <v>160</v>
      </c>
    </row>
    <row r="126" spans="2:65" s="1" customFormat="1" ht="22.9" customHeight="1" x14ac:dyDescent="0.25">
      <c r="B126" s="27"/>
      <c r="C126" s="58" t="s">
        <v>122</v>
      </c>
      <c r="I126" s="152"/>
      <c r="J126" s="170">
        <f>BK126</f>
        <v>283168.01</v>
      </c>
      <c r="L126" s="27"/>
      <c r="M126" s="56"/>
      <c r="N126" s="48"/>
      <c r="O126" s="48"/>
      <c r="P126" s="129">
        <f>SUM(P127:P163)</f>
        <v>0</v>
      </c>
      <c r="Q126" s="48"/>
      <c r="R126" s="129">
        <f>SUM(R127:R163)</f>
        <v>0</v>
      </c>
      <c r="S126" s="48"/>
      <c r="T126" s="130">
        <f>SUM(T127:T163)</f>
        <v>0</v>
      </c>
      <c r="AT126" s="13" t="s">
        <v>72</v>
      </c>
      <c r="AU126" s="13" t="s">
        <v>128</v>
      </c>
      <c r="BK126" s="131">
        <f>SUM(BK127:BK163)</f>
        <v>283168.01</v>
      </c>
    </row>
    <row r="127" spans="2:65" s="1" customFormat="1" ht="13.9" customHeight="1" x14ac:dyDescent="0.2">
      <c r="B127" s="115"/>
      <c r="C127" s="141" t="s">
        <v>80</v>
      </c>
      <c r="D127" s="141" t="s">
        <v>165</v>
      </c>
      <c r="E127" s="142" t="s">
        <v>1412</v>
      </c>
      <c r="F127" s="143" t="s">
        <v>1413</v>
      </c>
      <c r="G127" s="144" t="s">
        <v>187</v>
      </c>
      <c r="H127" s="145">
        <v>227</v>
      </c>
      <c r="I127" s="174">
        <v>3.09</v>
      </c>
      <c r="J127" s="175">
        <f t="shared" ref="J127:J163" si="5">ROUND(I127*H127,3)</f>
        <v>701.43</v>
      </c>
      <c r="K127" s="147"/>
      <c r="L127" s="27"/>
      <c r="M127" s="148" t="s">
        <v>1</v>
      </c>
      <c r="N127" s="114" t="s">
        <v>39</v>
      </c>
      <c r="P127" s="149">
        <f t="shared" ref="P127:P163" si="6">O127*H127</f>
        <v>0</v>
      </c>
      <c r="Q127" s="149">
        <v>0</v>
      </c>
      <c r="R127" s="149">
        <f t="shared" ref="R127:R163" si="7">Q127*H127</f>
        <v>0</v>
      </c>
      <c r="S127" s="149">
        <v>0</v>
      </c>
      <c r="T127" s="150">
        <f t="shared" ref="T127:T163" si="8">S127*H127</f>
        <v>0</v>
      </c>
      <c r="AR127" s="151" t="s">
        <v>169</v>
      </c>
      <c r="AT127" s="151" t="s">
        <v>165</v>
      </c>
      <c r="AU127" s="151" t="s">
        <v>73</v>
      </c>
      <c r="AY127" s="13" t="s">
        <v>163</v>
      </c>
      <c r="BE127" s="152">
        <f t="shared" ref="BE127:BE163" si="9">IF(N127="základná",J127,0)</f>
        <v>0</v>
      </c>
      <c r="BF127" s="152">
        <f t="shared" ref="BF127:BF163" si="10">IF(N127="znížená",J127,0)</f>
        <v>701.43</v>
      </c>
      <c r="BG127" s="152">
        <f t="shared" ref="BG127:BG163" si="11">IF(N127="zákl. prenesená",J127,0)</f>
        <v>0</v>
      </c>
      <c r="BH127" s="152">
        <f t="shared" ref="BH127:BH163" si="12">IF(N127="zníž. prenesená",J127,0)</f>
        <v>0</v>
      </c>
      <c r="BI127" s="152">
        <f t="shared" ref="BI127:BI163" si="13">IF(N127="nulová",J127,0)</f>
        <v>0</v>
      </c>
      <c r="BJ127" s="13" t="s">
        <v>86</v>
      </c>
      <c r="BK127" s="153">
        <f t="shared" ref="BK127:BK163" si="14">ROUND(I127*H127,3)</f>
        <v>701.43</v>
      </c>
      <c r="BL127" s="13" t="s">
        <v>169</v>
      </c>
      <c r="BM127" s="151" t="s">
        <v>86</v>
      </c>
    </row>
    <row r="128" spans="2:65" s="1" customFormat="1" ht="13.9" customHeight="1" x14ac:dyDescent="0.2">
      <c r="B128" s="115"/>
      <c r="C128" s="141" t="s">
        <v>86</v>
      </c>
      <c r="D128" s="141" t="s">
        <v>165</v>
      </c>
      <c r="E128" s="142" t="s">
        <v>1414</v>
      </c>
      <c r="F128" s="143" t="s">
        <v>1415</v>
      </c>
      <c r="G128" s="144" t="s">
        <v>187</v>
      </c>
      <c r="H128" s="145">
        <v>60</v>
      </c>
      <c r="I128" s="174">
        <v>4.17</v>
      </c>
      <c r="J128" s="175">
        <f t="shared" si="5"/>
        <v>250.2</v>
      </c>
      <c r="K128" s="147"/>
      <c r="L128" s="27"/>
      <c r="M128" s="148" t="s">
        <v>1</v>
      </c>
      <c r="N128" s="114" t="s">
        <v>39</v>
      </c>
      <c r="P128" s="149">
        <f t="shared" si="6"/>
        <v>0</v>
      </c>
      <c r="Q128" s="149">
        <v>0</v>
      </c>
      <c r="R128" s="149">
        <f t="shared" si="7"/>
        <v>0</v>
      </c>
      <c r="S128" s="149">
        <v>0</v>
      </c>
      <c r="T128" s="150">
        <f t="shared" si="8"/>
        <v>0</v>
      </c>
      <c r="AR128" s="151" t="s">
        <v>169</v>
      </c>
      <c r="AT128" s="151" t="s">
        <v>165</v>
      </c>
      <c r="AU128" s="151" t="s">
        <v>73</v>
      </c>
      <c r="AY128" s="13" t="s">
        <v>163</v>
      </c>
      <c r="BE128" s="152">
        <f t="shared" si="9"/>
        <v>0</v>
      </c>
      <c r="BF128" s="152">
        <f t="shared" si="10"/>
        <v>250.2</v>
      </c>
      <c r="BG128" s="152">
        <f t="shared" si="11"/>
        <v>0</v>
      </c>
      <c r="BH128" s="152">
        <f t="shared" si="12"/>
        <v>0</v>
      </c>
      <c r="BI128" s="152">
        <f t="shared" si="13"/>
        <v>0</v>
      </c>
      <c r="BJ128" s="13" t="s">
        <v>86</v>
      </c>
      <c r="BK128" s="153">
        <f t="shared" si="14"/>
        <v>250.2</v>
      </c>
      <c r="BL128" s="13" t="s">
        <v>169</v>
      </c>
      <c r="BM128" s="151" t="s">
        <v>169</v>
      </c>
    </row>
    <row r="129" spans="2:65" s="1" customFormat="1" ht="13.9" customHeight="1" x14ac:dyDescent="0.2">
      <c r="B129" s="115"/>
      <c r="C129" s="141" t="s">
        <v>176</v>
      </c>
      <c r="D129" s="141" t="s">
        <v>165</v>
      </c>
      <c r="E129" s="142" t="s">
        <v>1416</v>
      </c>
      <c r="F129" s="143" t="s">
        <v>1417</v>
      </c>
      <c r="G129" s="144" t="s">
        <v>187</v>
      </c>
      <c r="H129" s="145">
        <v>6</v>
      </c>
      <c r="I129" s="174">
        <v>6.78</v>
      </c>
      <c r="J129" s="175">
        <f t="shared" si="5"/>
        <v>40.68</v>
      </c>
      <c r="K129" s="147"/>
      <c r="L129" s="27"/>
      <c r="M129" s="148" t="s">
        <v>1</v>
      </c>
      <c r="N129" s="114" t="s">
        <v>39</v>
      </c>
      <c r="P129" s="149">
        <f t="shared" si="6"/>
        <v>0</v>
      </c>
      <c r="Q129" s="149">
        <v>0</v>
      </c>
      <c r="R129" s="149">
        <f t="shared" si="7"/>
        <v>0</v>
      </c>
      <c r="S129" s="149">
        <v>0</v>
      </c>
      <c r="T129" s="150">
        <f t="shared" si="8"/>
        <v>0</v>
      </c>
      <c r="AR129" s="151" t="s">
        <v>169</v>
      </c>
      <c r="AT129" s="151" t="s">
        <v>165</v>
      </c>
      <c r="AU129" s="151" t="s">
        <v>73</v>
      </c>
      <c r="AY129" s="13" t="s">
        <v>163</v>
      </c>
      <c r="BE129" s="152">
        <f t="shared" si="9"/>
        <v>0</v>
      </c>
      <c r="BF129" s="152">
        <f t="shared" si="10"/>
        <v>40.68</v>
      </c>
      <c r="BG129" s="152">
        <f t="shared" si="11"/>
        <v>0</v>
      </c>
      <c r="BH129" s="152">
        <f t="shared" si="12"/>
        <v>0</v>
      </c>
      <c r="BI129" s="152">
        <f t="shared" si="13"/>
        <v>0</v>
      </c>
      <c r="BJ129" s="13" t="s">
        <v>86</v>
      </c>
      <c r="BK129" s="153">
        <f t="shared" si="14"/>
        <v>40.68</v>
      </c>
      <c r="BL129" s="13" t="s">
        <v>169</v>
      </c>
      <c r="BM129" s="151" t="s">
        <v>189</v>
      </c>
    </row>
    <row r="130" spans="2:65" s="1" customFormat="1" ht="13.9" customHeight="1" x14ac:dyDescent="0.2">
      <c r="B130" s="115"/>
      <c r="C130" s="141" t="s">
        <v>169</v>
      </c>
      <c r="D130" s="141" t="s">
        <v>165</v>
      </c>
      <c r="E130" s="142" t="s">
        <v>1418</v>
      </c>
      <c r="F130" s="143" t="s">
        <v>1419</v>
      </c>
      <c r="G130" s="144" t="s">
        <v>187</v>
      </c>
      <c r="H130" s="145">
        <v>0</v>
      </c>
      <c r="I130" s="174">
        <v>9.84</v>
      </c>
      <c r="J130" s="175">
        <f t="shared" si="5"/>
        <v>0</v>
      </c>
      <c r="K130" s="147"/>
      <c r="L130" s="27"/>
      <c r="M130" s="148" t="s">
        <v>1</v>
      </c>
      <c r="N130" s="114" t="s">
        <v>39</v>
      </c>
      <c r="P130" s="149">
        <f t="shared" si="6"/>
        <v>0</v>
      </c>
      <c r="Q130" s="149">
        <v>0</v>
      </c>
      <c r="R130" s="149">
        <f t="shared" si="7"/>
        <v>0</v>
      </c>
      <c r="S130" s="149">
        <v>0</v>
      </c>
      <c r="T130" s="150">
        <f t="shared" si="8"/>
        <v>0</v>
      </c>
      <c r="AR130" s="151" t="s">
        <v>169</v>
      </c>
      <c r="AT130" s="151" t="s">
        <v>165</v>
      </c>
      <c r="AU130" s="151" t="s">
        <v>73</v>
      </c>
      <c r="AY130" s="13" t="s">
        <v>163</v>
      </c>
      <c r="BE130" s="152">
        <f t="shared" si="9"/>
        <v>0</v>
      </c>
      <c r="BF130" s="152">
        <f t="shared" si="10"/>
        <v>0</v>
      </c>
      <c r="BG130" s="152">
        <f t="shared" si="11"/>
        <v>0</v>
      </c>
      <c r="BH130" s="152">
        <f t="shared" si="12"/>
        <v>0</v>
      </c>
      <c r="BI130" s="152">
        <f t="shared" si="13"/>
        <v>0</v>
      </c>
      <c r="BJ130" s="13" t="s">
        <v>86</v>
      </c>
      <c r="BK130" s="153">
        <f t="shared" si="14"/>
        <v>0</v>
      </c>
      <c r="BL130" s="13" t="s">
        <v>169</v>
      </c>
      <c r="BM130" s="151" t="s">
        <v>197</v>
      </c>
    </row>
    <row r="131" spans="2:65" s="1" customFormat="1" ht="13.9" customHeight="1" x14ac:dyDescent="0.2">
      <c r="B131" s="115"/>
      <c r="C131" s="141" t="s">
        <v>184</v>
      </c>
      <c r="D131" s="141" t="s">
        <v>165</v>
      </c>
      <c r="E131" s="142" t="s">
        <v>1420</v>
      </c>
      <c r="F131" s="143" t="s">
        <v>1421</v>
      </c>
      <c r="G131" s="144" t="s">
        <v>187</v>
      </c>
      <c r="H131" s="145">
        <v>5</v>
      </c>
      <c r="I131" s="174">
        <v>40</v>
      </c>
      <c r="J131" s="175">
        <f t="shared" si="5"/>
        <v>200</v>
      </c>
      <c r="K131" s="147"/>
      <c r="L131" s="27"/>
      <c r="M131" s="148" t="s">
        <v>1</v>
      </c>
      <c r="N131" s="114" t="s">
        <v>39</v>
      </c>
      <c r="P131" s="149">
        <f t="shared" si="6"/>
        <v>0</v>
      </c>
      <c r="Q131" s="149">
        <v>0</v>
      </c>
      <c r="R131" s="149">
        <f t="shared" si="7"/>
        <v>0</v>
      </c>
      <c r="S131" s="149">
        <v>0</v>
      </c>
      <c r="T131" s="150">
        <f t="shared" si="8"/>
        <v>0</v>
      </c>
      <c r="AR131" s="151" t="s">
        <v>169</v>
      </c>
      <c r="AT131" s="151" t="s">
        <v>165</v>
      </c>
      <c r="AU131" s="151" t="s">
        <v>73</v>
      </c>
      <c r="AY131" s="13" t="s">
        <v>163</v>
      </c>
      <c r="BE131" s="152">
        <f t="shared" si="9"/>
        <v>0</v>
      </c>
      <c r="BF131" s="152">
        <f t="shared" si="10"/>
        <v>200</v>
      </c>
      <c r="BG131" s="152">
        <f t="shared" si="11"/>
        <v>0</v>
      </c>
      <c r="BH131" s="152">
        <f t="shared" si="12"/>
        <v>0</v>
      </c>
      <c r="BI131" s="152">
        <f t="shared" si="13"/>
        <v>0</v>
      </c>
      <c r="BJ131" s="13" t="s">
        <v>86</v>
      </c>
      <c r="BK131" s="153">
        <f t="shared" si="14"/>
        <v>200</v>
      </c>
      <c r="BL131" s="13" t="s">
        <v>169</v>
      </c>
      <c r="BM131" s="151" t="s">
        <v>205</v>
      </c>
    </row>
    <row r="132" spans="2:65" s="1" customFormat="1" ht="22.15" customHeight="1" x14ac:dyDescent="0.2">
      <c r="B132" s="115"/>
      <c r="C132" s="141" t="s">
        <v>189</v>
      </c>
      <c r="D132" s="141" t="s">
        <v>165</v>
      </c>
      <c r="E132" s="142" t="s">
        <v>1422</v>
      </c>
      <c r="F132" s="143" t="s">
        <v>1423</v>
      </c>
      <c r="G132" s="144" t="s">
        <v>187</v>
      </c>
      <c r="H132" s="145">
        <v>28</v>
      </c>
      <c r="I132" s="174">
        <v>130</v>
      </c>
      <c r="J132" s="175">
        <f t="shared" si="5"/>
        <v>3640</v>
      </c>
      <c r="K132" s="147"/>
      <c r="L132" s="27"/>
      <c r="M132" s="148" t="s">
        <v>1</v>
      </c>
      <c r="N132" s="114" t="s">
        <v>39</v>
      </c>
      <c r="P132" s="149">
        <f t="shared" si="6"/>
        <v>0</v>
      </c>
      <c r="Q132" s="149">
        <v>0</v>
      </c>
      <c r="R132" s="149">
        <f t="shared" si="7"/>
        <v>0</v>
      </c>
      <c r="S132" s="149">
        <v>0</v>
      </c>
      <c r="T132" s="150">
        <f t="shared" si="8"/>
        <v>0</v>
      </c>
      <c r="AR132" s="151" t="s">
        <v>169</v>
      </c>
      <c r="AT132" s="151" t="s">
        <v>165</v>
      </c>
      <c r="AU132" s="151" t="s">
        <v>73</v>
      </c>
      <c r="AY132" s="13" t="s">
        <v>163</v>
      </c>
      <c r="BE132" s="152">
        <f t="shared" si="9"/>
        <v>0</v>
      </c>
      <c r="BF132" s="152">
        <f t="shared" si="10"/>
        <v>3640</v>
      </c>
      <c r="BG132" s="152">
        <f t="shared" si="11"/>
        <v>0</v>
      </c>
      <c r="BH132" s="152">
        <f t="shared" si="12"/>
        <v>0</v>
      </c>
      <c r="BI132" s="152">
        <f t="shared" si="13"/>
        <v>0</v>
      </c>
      <c r="BJ132" s="13" t="s">
        <v>86</v>
      </c>
      <c r="BK132" s="153">
        <f t="shared" si="14"/>
        <v>3640</v>
      </c>
      <c r="BL132" s="13" t="s">
        <v>169</v>
      </c>
      <c r="BM132" s="151" t="s">
        <v>213</v>
      </c>
    </row>
    <row r="133" spans="2:65" s="1" customFormat="1" ht="22.15" customHeight="1" x14ac:dyDescent="0.2">
      <c r="B133" s="115"/>
      <c r="C133" s="141" t="s">
        <v>193</v>
      </c>
      <c r="D133" s="141" t="s">
        <v>165</v>
      </c>
      <c r="E133" s="142" t="s">
        <v>1424</v>
      </c>
      <c r="F133" s="143" t="s">
        <v>1425</v>
      </c>
      <c r="G133" s="144" t="s">
        <v>187</v>
      </c>
      <c r="H133" s="145">
        <v>426</v>
      </c>
      <c r="I133" s="174">
        <v>170</v>
      </c>
      <c r="J133" s="175">
        <f t="shared" si="5"/>
        <v>72420</v>
      </c>
      <c r="K133" s="147"/>
      <c r="L133" s="27"/>
      <c r="M133" s="148" t="s">
        <v>1</v>
      </c>
      <c r="N133" s="114" t="s">
        <v>39</v>
      </c>
      <c r="P133" s="149">
        <f t="shared" si="6"/>
        <v>0</v>
      </c>
      <c r="Q133" s="149">
        <v>0</v>
      </c>
      <c r="R133" s="149">
        <f t="shared" si="7"/>
        <v>0</v>
      </c>
      <c r="S133" s="149">
        <v>0</v>
      </c>
      <c r="T133" s="150">
        <f t="shared" si="8"/>
        <v>0</v>
      </c>
      <c r="AR133" s="151" t="s">
        <v>169</v>
      </c>
      <c r="AT133" s="151" t="s">
        <v>165</v>
      </c>
      <c r="AU133" s="151" t="s">
        <v>73</v>
      </c>
      <c r="AY133" s="13" t="s">
        <v>163</v>
      </c>
      <c r="BE133" s="152">
        <f t="shared" si="9"/>
        <v>0</v>
      </c>
      <c r="BF133" s="152">
        <f t="shared" si="10"/>
        <v>72420</v>
      </c>
      <c r="BG133" s="152">
        <f t="shared" si="11"/>
        <v>0</v>
      </c>
      <c r="BH133" s="152">
        <f t="shared" si="12"/>
        <v>0</v>
      </c>
      <c r="BI133" s="152">
        <f t="shared" si="13"/>
        <v>0</v>
      </c>
      <c r="BJ133" s="13" t="s">
        <v>86</v>
      </c>
      <c r="BK133" s="153">
        <f t="shared" si="14"/>
        <v>72420</v>
      </c>
      <c r="BL133" s="13" t="s">
        <v>169</v>
      </c>
      <c r="BM133" s="151" t="s">
        <v>221</v>
      </c>
    </row>
    <row r="134" spans="2:65" s="1" customFormat="1" ht="13.9" customHeight="1" x14ac:dyDescent="0.2">
      <c r="B134" s="115"/>
      <c r="C134" s="141" t="s">
        <v>197</v>
      </c>
      <c r="D134" s="141" t="s">
        <v>165</v>
      </c>
      <c r="E134" s="142" t="s">
        <v>1426</v>
      </c>
      <c r="F134" s="143" t="s">
        <v>1427</v>
      </c>
      <c r="G134" s="144" t="s">
        <v>187</v>
      </c>
      <c r="H134" s="145">
        <v>26</v>
      </c>
      <c r="I134" s="174">
        <v>580</v>
      </c>
      <c r="J134" s="175">
        <f t="shared" si="5"/>
        <v>15080</v>
      </c>
      <c r="K134" s="147"/>
      <c r="L134" s="27"/>
      <c r="M134" s="148" t="s">
        <v>1</v>
      </c>
      <c r="N134" s="114" t="s">
        <v>39</v>
      </c>
      <c r="P134" s="149">
        <f t="shared" si="6"/>
        <v>0</v>
      </c>
      <c r="Q134" s="149">
        <v>0</v>
      </c>
      <c r="R134" s="149">
        <f t="shared" si="7"/>
        <v>0</v>
      </c>
      <c r="S134" s="149">
        <v>0</v>
      </c>
      <c r="T134" s="150">
        <f t="shared" si="8"/>
        <v>0</v>
      </c>
      <c r="AR134" s="151" t="s">
        <v>169</v>
      </c>
      <c r="AT134" s="151" t="s">
        <v>165</v>
      </c>
      <c r="AU134" s="151" t="s">
        <v>73</v>
      </c>
      <c r="AY134" s="13" t="s">
        <v>163</v>
      </c>
      <c r="BE134" s="152">
        <f t="shared" si="9"/>
        <v>0</v>
      </c>
      <c r="BF134" s="152">
        <f t="shared" si="10"/>
        <v>15080</v>
      </c>
      <c r="BG134" s="152">
        <f t="shared" si="11"/>
        <v>0</v>
      </c>
      <c r="BH134" s="152">
        <f t="shared" si="12"/>
        <v>0</v>
      </c>
      <c r="BI134" s="152">
        <f t="shared" si="13"/>
        <v>0</v>
      </c>
      <c r="BJ134" s="13" t="s">
        <v>86</v>
      </c>
      <c r="BK134" s="153">
        <f t="shared" si="14"/>
        <v>15080</v>
      </c>
      <c r="BL134" s="13" t="s">
        <v>169</v>
      </c>
      <c r="BM134" s="151" t="s">
        <v>233</v>
      </c>
    </row>
    <row r="135" spans="2:65" s="1" customFormat="1" ht="13.9" customHeight="1" x14ac:dyDescent="0.2">
      <c r="B135" s="115"/>
      <c r="C135" s="141" t="s">
        <v>174</v>
      </c>
      <c r="D135" s="141" t="s">
        <v>165</v>
      </c>
      <c r="E135" s="142" t="s">
        <v>1428</v>
      </c>
      <c r="F135" s="143" t="s">
        <v>1429</v>
      </c>
      <c r="G135" s="144" t="s">
        <v>187</v>
      </c>
      <c r="H135" s="145">
        <v>28</v>
      </c>
      <c r="I135" s="174">
        <v>200</v>
      </c>
      <c r="J135" s="175">
        <f t="shared" si="5"/>
        <v>5600</v>
      </c>
      <c r="K135" s="147"/>
      <c r="L135" s="27"/>
      <c r="M135" s="148" t="s">
        <v>1</v>
      </c>
      <c r="N135" s="114" t="s">
        <v>39</v>
      </c>
      <c r="P135" s="149">
        <f t="shared" si="6"/>
        <v>0</v>
      </c>
      <c r="Q135" s="149">
        <v>0</v>
      </c>
      <c r="R135" s="149">
        <f t="shared" si="7"/>
        <v>0</v>
      </c>
      <c r="S135" s="149">
        <v>0</v>
      </c>
      <c r="T135" s="150">
        <f t="shared" si="8"/>
        <v>0</v>
      </c>
      <c r="AR135" s="151" t="s">
        <v>169</v>
      </c>
      <c r="AT135" s="151" t="s">
        <v>165</v>
      </c>
      <c r="AU135" s="151" t="s">
        <v>73</v>
      </c>
      <c r="AY135" s="13" t="s">
        <v>163</v>
      </c>
      <c r="BE135" s="152">
        <f t="shared" si="9"/>
        <v>0</v>
      </c>
      <c r="BF135" s="152">
        <f t="shared" si="10"/>
        <v>5600</v>
      </c>
      <c r="BG135" s="152">
        <f t="shared" si="11"/>
        <v>0</v>
      </c>
      <c r="BH135" s="152">
        <f t="shared" si="12"/>
        <v>0</v>
      </c>
      <c r="BI135" s="152">
        <f t="shared" si="13"/>
        <v>0</v>
      </c>
      <c r="BJ135" s="13" t="s">
        <v>86</v>
      </c>
      <c r="BK135" s="153">
        <f t="shared" si="14"/>
        <v>5600</v>
      </c>
      <c r="BL135" s="13" t="s">
        <v>169</v>
      </c>
      <c r="BM135" s="151" t="s">
        <v>243</v>
      </c>
    </row>
    <row r="136" spans="2:65" s="1" customFormat="1" ht="13.9" customHeight="1" x14ac:dyDescent="0.2">
      <c r="B136" s="115"/>
      <c r="C136" s="141" t="s">
        <v>205</v>
      </c>
      <c r="D136" s="141" t="s">
        <v>165</v>
      </c>
      <c r="E136" s="142" t="s">
        <v>1430</v>
      </c>
      <c r="F136" s="143" t="s">
        <v>1431</v>
      </c>
      <c r="G136" s="144" t="s">
        <v>187</v>
      </c>
      <c r="H136" s="145">
        <v>4</v>
      </c>
      <c r="I136" s="174">
        <v>60</v>
      </c>
      <c r="J136" s="175">
        <f t="shared" si="5"/>
        <v>240</v>
      </c>
      <c r="K136" s="147"/>
      <c r="L136" s="27"/>
      <c r="M136" s="148" t="s">
        <v>1</v>
      </c>
      <c r="N136" s="114" t="s">
        <v>39</v>
      </c>
      <c r="P136" s="149">
        <f t="shared" si="6"/>
        <v>0</v>
      </c>
      <c r="Q136" s="149">
        <v>0</v>
      </c>
      <c r="R136" s="149">
        <f t="shared" si="7"/>
        <v>0</v>
      </c>
      <c r="S136" s="149">
        <v>0</v>
      </c>
      <c r="T136" s="150">
        <f t="shared" si="8"/>
        <v>0</v>
      </c>
      <c r="AR136" s="151" t="s">
        <v>169</v>
      </c>
      <c r="AT136" s="151" t="s">
        <v>165</v>
      </c>
      <c r="AU136" s="151" t="s">
        <v>73</v>
      </c>
      <c r="AY136" s="13" t="s">
        <v>163</v>
      </c>
      <c r="BE136" s="152">
        <f t="shared" si="9"/>
        <v>0</v>
      </c>
      <c r="BF136" s="152">
        <f t="shared" si="10"/>
        <v>240</v>
      </c>
      <c r="BG136" s="152">
        <f t="shared" si="11"/>
        <v>0</v>
      </c>
      <c r="BH136" s="152">
        <f t="shared" si="12"/>
        <v>0</v>
      </c>
      <c r="BI136" s="152">
        <f t="shared" si="13"/>
        <v>0</v>
      </c>
      <c r="BJ136" s="13" t="s">
        <v>86</v>
      </c>
      <c r="BK136" s="153">
        <f t="shared" si="14"/>
        <v>240</v>
      </c>
      <c r="BL136" s="13" t="s">
        <v>169</v>
      </c>
      <c r="BM136" s="151" t="s">
        <v>7</v>
      </c>
    </row>
    <row r="137" spans="2:65" s="1" customFormat="1" ht="22.15" customHeight="1" x14ac:dyDescent="0.2">
      <c r="B137" s="115"/>
      <c r="C137" s="141" t="s">
        <v>209</v>
      </c>
      <c r="D137" s="141" t="s">
        <v>165</v>
      </c>
      <c r="E137" s="142" t="s">
        <v>1432</v>
      </c>
      <c r="F137" s="143" t="s">
        <v>1433</v>
      </c>
      <c r="G137" s="144" t="s">
        <v>187</v>
      </c>
      <c r="H137" s="145">
        <v>31</v>
      </c>
      <c r="I137" s="174">
        <v>60</v>
      </c>
      <c r="J137" s="175">
        <f t="shared" si="5"/>
        <v>1860</v>
      </c>
      <c r="K137" s="147"/>
      <c r="L137" s="27"/>
      <c r="M137" s="148" t="s">
        <v>1</v>
      </c>
      <c r="N137" s="114" t="s">
        <v>39</v>
      </c>
      <c r="P137" s="149">
        <f t="shared" si="6"/>
        <v>0</v>
      </c>
      <c r="Q137" s="149">
        <v>0</v>
      </c>
      <c r="R137" s="149">
        <f t="shared" si="7"/>
        <v>0</v>
      </c>
      <c r="S137" s="149">
        <v>0</v>
      </c>
      <c r="T137" s="150">
        <f t="shared" si="8"/>
        <v>0</v>
      </c>
      <c r="AR137" s="151" t="s">
        <v>169</v>
      </c>
      <c r="AT137" s="151" t="s">
        <v>165</v>
      </c>
      <c r="AU137" s="151" t="s">
        <v>73</v>
      </c>
      <c r="AY137" s="13" t="s">
        <v>163</v>
      </c>
      <c r="BE137" s="152">
        <f t="shared" si="9"/>
        <v>0</v>
      </c>
      <c r="BF137" s="152">
        <f t="shared" si="10"/>
        <v>1860</v>
      </c>
      <c r="BG137" s="152">
        <f t="shared" si="11"/>
        <v>0</v>
      </c>
      <c r="BH137" s="152">
        <f t="shared" si="12"/>
        <v>0</v>
      </c>
      <c r="BI137" s="152">
        <f t="shared" si="13"/>
        <v>0</v>
      </c>
      <c r="BJ137" s="13" t="s">
        <v>86</v>
      </c>
      <c r="BK137" s="153">
        <f t="shared" si="14"/>
        <v>1860</v>
      </c>
      <c r="BL137" s="13" t="s">
        <v>169</v>
      </c>
      <c r="BM137" s="151" t="s">
        <v>258</v>
      </c>
    </row>
    <row r="138" spans="2:65" s="1" customFormat="1" ht="22.15" customHeight="1" x14ac:dyDescent="0.2">
      <c r="B138" s="115"/>
      <c r="C138" s="141" t="s">
        <v>213</v>
      </c>
      <c r="D138" s="141" t="s">
        <v>165</v>
      </c>
      <c r="E138" s="142" t="s">
        <v>1434</v>
      </c>
      <c r="F138" s="143" t="s">
        <v>1435</v>
      </c>
      <c r="G138" s="144" t="s">
        <v>187</v>
      </c>
      <c r="H138" s="145">
        <v>72</v>
      </c>
      <c r="I138" s="174">
        <v>230</v>
      </c>
      <c r="J138" s="175">
        <f t="shared" si="5"/>
        <v>16560</v>
      </c>
      <c r="K138" s="147"/>
      <c r="L138" s="27"/>
      <c r="M138" s="148" t="s">
        <v>1</v>
      </c>
      <c r="N138" s="114" t="s">
        <v>39</v>
      </c>
      <c r="P138" s="149">
        <f t="shared" si="6"/>
        <v>0</v>
      </c>
      <c r="Q138" s="149">
        <v>0</v>
      </c>
      <c r="R138" s="149">
        <f t="shared" si="7"/>
        <v>0</v>
      </c>
      <c r="S138" s="149">
        <v>0</v>
      </c>
      <c r="T138" s="150">
        <f t="shared" si="8"/>
        <v>0</v>
      </c>
      <c r="AR138" s="151" t="s">
        <v>169</v>
      </c>
      <c r="AT138" s="151" t="s">
        <v>165</v>
      </c>
      <c r="AU138" s="151" t="s">
        <v>73</v>
      </c>
      <c r="AY138" s="13" t="s">
        <v>163</v>
      </c>
      <c r="BE138" s="152">
        <f t="shared" si="9"/>
        <v>0</v>
      </c>
      <c r="BF138" s="152">
        <f t="shared" si="10"/>
        <v>16560</v>
      </c>
      <c r="BG138" s="152">
        <f t="shared" si="11"/>
        <v>0</v>
      </c>
      <c r="BH138" s="152">
        <f t="shared" si="12"/>
        <v>0</v>
      </c>
      <c r="BI138" s="152">
        <f t="shared" si="13"/>
        <v>0</v>
      </c>
      <c r="BJ138" s="13" t="s">
        <v>86</v>
      </c>
      <c r="BK138" s="153">
        <f t="shared" si="14"/>
        <v>16560</v>
      </c>
      <c r="BL138" s="13" t="s">
        <v>169</v>
      </c>
      <c r="BM138" s="151" t="s">
        <v>270</v>
      </c>
    </row>
    <row r="139" spans="2:65" s="1" customFormat="1" ht="22.15" customHeight="1" x14ac:dyDescent="0.2">
      <c r="B139" s="115"/>
      <c r="C139" s="141" t="s">
        <v>217</v>
      </c>
      <c r="D139" s="141" t="s">
        <v>165</v>
      </c>
      <c r="E139" s="142" t="s">
        <v>1436</v>
      </c>
      <c r="F139" s="143" t="s">
        <v>1437</v>
      </c>
      <c r="G139" s="144" t="s">
        <v>187</v>
      </c>
      <c r="H139" s="145">
        <v>681</v>
      </c>
      <c r="I139" s="174">
        <v>130</v>
      </c>
      <c r="J139" s="175">
        <f t="shared" si="5"/>
        <v>88530</v>
      </c>
      <c r="K139" s="147"/>
      <c r="L139" s="27"/>
      <c r="M139" s="148" t="s">
        <v>1</v>
      </c>
      <c r="N139" s="114" t="s">
        <v>39</v>
      </c>
      <c r="P139" s="149">
        <f t="shared" si="6"/>
        <v>0</v>
      </c>
      <c r="Q139" s="149">
        <v>0</v>
      </c>
      <c r="R139" s="149">
        <f t="shared" si="7"/>
        <v>0</v>
      </c>
      <c r="S139" s="149">
        <v>0</v>
      </c>
      <c r="T139" s="150">
        <f t="shared" si="8"/>
        <v>0</v>
      </c>
      <c r="AR139" s="151" t="s">
        <v>169</v>
      </c>
      <c r="AT139" s="151" t="s">
        <v>165</v>
      </c>
      <c r="AU139" s="151" t="s">
        <v>73</v>
      </c>
      <c r="AY139" s="13" t="s">
        <v>163</v>
      </c>
      <c r="BE139" s="152">
        <f t="shared" si="9"/>
        <v>0</v>
      </c>
      <c r="BF139" s="152">
        <f t="shared" si="10"/>
        <v>88530</v>
      </c>
      <c r="BG139" s="152">
        <f t="shared" si="11"/>
        <v>0</v>
      </c>
      <c r="BH139" s="152">
        <f t="shared" si="12"/>
        <v>0</v>
      </c>
      <c r="BI139" s="152">
        <f t="shared" si="13"/>
        <v>0</v>
      </c>
      <c r="BJ139" s="13" t="s">
        <v>86</v>
      </c>
      <c r="BK139" s="153">
        <f t="shared" si="14"/>
        <v>88530</v>
      </c>
      <c r="BL139" s="13" t="s">
        <v>169</v>
      </c>
      <c r="BM139" s="151" t="s">
        <v>284</v>
      </c>
    </row>
    <row r="140" spans="2:65" s="1" customFormat="1" ht="13.9" customHeight="1" x14ac:dyDescent="0.2">
      <c r="B140" s="115"/>
      <c r="C140" s="141" t="s">
        <v>221</v>
      </c>
      <c r="D140" s="141" t="s">
        <v>165</v>
      </c>
      <c r="E140" s="142" t="s">
        <v>1438</v>
      </c>
      <c r="F140" s="143" t="s">
        <v>1439</v>
      </c>
      <c r="G140" s="144" t="s">
        <v>187</v>
      </c>
      <c r="H140" s="145">
        <v>4</v>
      </c>
      <c r="I140" s="174">
        <v>50</v>
      </c>
      <c r="J140" s="175">
        <f t="shared" si="5"/>
        <v>200</v>
      </c>
      <c r="K140" s="147"/>
      <c r="L140" s="27"/>
      <c r="M140" s="148" t="s">
        <v>1</v>
      </c>
      <c r="N140" s="114" t="s">
        <v>39</v>
      </c>
      <c r="P140" s="149">
        <f t="shared" si="6"/>
        <v>0</v>
      </c>
      <c r="Q140" s="149">
        <v>0</v>
      </c>
      <c r="R140" s="149">
        <f t="shared" si="7"/>
        <v>0</v>
      </c>
      <c r="S140" s="149">
        <v>0</v>
      </c>
      <c r="T140" s="150">
        <f t="shared" si="8"/>
        <v>0</v>
      </c>
      <c r="AR140" s="151" t="s">
        <v>169</v>
      </c>
      <c r="AT140" s="151" t="s">
        <v>165</v>
      </c>
      <c r="AU140" s="151" t="s">
        <v>73</v>
      </c>
      <c r="AY140" s="13" t="s">
        <v>163</v>
      </c>
      <c r="BE140" s="152">
        <f t="shared" si="9"/>
        <v>0</v>
      </c>
      <c r="BF140" s="152">
        <f t="shared" si="10"/>
        <v>200</v>
      </c>
      <c r="BG140" s="152">
        <f t="shared" si="11"/>
        <v>0</v>
      </c>
      <c r="BH140" s="152">
        <f t="shared" si="12"/>
        <v>0</v>
      </c>
      <c r="BI140" s="152">
        <f t="shared" si="13"/>
        <v>0</v>
      </c>
      <c r="BJ140" s="13" t="s">
        <v>86</v>
      </c>
      <c r="BK140" s="153">
        <f t="shared" si="14"/>
        <v>200</v>
      </c>
      <c r="BL140" s="13" t="s">
        <v>169</v>
      </c>
      <c r="BM140" s="151" t="s">
        <v>385</v>
      </c>
    </row>
    <row r="141" spans="2:65" s="1" customFormat="1" ht="13.9" customHeight="1" x14ac:dyDescent="0.2">
      <c r="B141" s="115"/>
      <c r="C141" s="141" t="s">
        <v>225</v>
      </c>
      <c r="D141" s="141" t="s">
        <v>165</v>
      </c>
      <c r="E141" s="142" t="s">
        <v>1440</v>
      </c>
      <c r="F141" s="143" t="s">
        <v>1441</v>
      </c>
      <c r="G141" s="144" t="s">
        <v>187</v>
      </c>
      <c r="H141" s="145">
        <v>156</v>
      </c>
      <c r="I141" s="174">
        <v>60</v>
      </c>
      <c r="J141" s="175">
        <f t="shared" si="5"/>
        <v>9360</v>
      </c>
      <c r="K141" s="147"/>
      <c r="L141" s="27"/>
      <c r="M141" s="148" t="s">
        <v>1</v>
      </c>
      <c r="N141" s="114" t="s">
        <v>39</v>
      </c>
      <c r="P141" s="149">
        <f t="shared" si="6"/>
        <v>0</v>
      </c>
      <c r="Q141" s="149">
        <v>0</v>
      </c>
      <c r="R141" s="149">
        <f t="shared" si="7"/>
        <v>0</v>
      </c>
      <c r="S141" s="149">
        <v>0</v>
      </c>
      <c r="T141" s="150">
        <f t="shared" si="8"/>
        <v>0</v>
      </c>
      <c r="AR141" s="151" t="s">
        <v>169</v>
      </c>
      <c r="AT141" s="151" t="s">
        <v>165</v>
      </c>
      <c r="AU141" s="151" t="s">
        <v>73</v>
      </c>
      <c r="AY141" s="13" t="s">
        <v>163</v>
      </c>
      <c r="BE141" s="152">
        <f t="shared" si="9"/>
        <v>0</v>
      </c>
      <c r="BF141" s="152">
        <f t="shared" si="10"/>
        <v>9360</v>
      </c>
      <c r="BG141" s="152">
        <f t="shared" si="11"/>
        <v>0</v>
      </c>
      <c r="BH141" s="152">
        <f t="shared" si="12"/>
        <v>0</v>
      </c>
      <c r="BI141" s="152">
        <f t="shared" si="13"/>
        <v>0</v>
      </c>
      <c r="BJ141" s="13" t="s">
        <v>86</v>
      </c>
      <c r="BK141" s="153">
        <f t="shared" si="14"/>
        <v>9360</v>
      </c>
      <c r="BL141" s="13" t="s">
        <v>169</v>
      </c>
      <c r="BM141" s="151" t="s">
        <v>393</v>
      </c>
    </row>
    <row r="142" spans="2:65" s="1" customFormat="1" ht="13.9" customHeight="1" x14ac:dyDescent="0.2">
      <c r="B142" s="115"/>
      <c r="C142" s="141" t="s">
        <v>233</v>
      </c>
      <c r="D142" s="141" t="s">
        <v>165</v>
      </c>
      <c r="E142" s="142" t="s">
        <v>1442</v>
      </c>
      <c r="F142" s="143" t="s">
        <v>1443</v>
      </c>
      <c r="G142" s="144" t="s">
        <v>187</v>
      </c>
      <c r="H142" s="145">
        <v>110</v>
      </c>
      <c r="I142" s="174">
        <v>70</v>
      </c>
      <c r="J142" s="175">
        <f t="shared" si="5"/>
        <v>7700</v>
      </c>
      <c r="K142" s="147"/>
      <c r="L142" s="27"/>
      <c r="M142" s="148" t="s">
        <v>1</v>
      </c>
      <c r="N142" s="114" t="s">
        <v>39</v>
      </c>
      <c r="P142" s="149">
        <f t="shared" si="6"/>
        <v>0</v>
      </c>
      <c r="Q142" s="149">
        <v>0</v>
      </c>
      <c r="R142" s="149">
        <f t="shared" si="7"/>
        <v>0</v>
      </c>
      <c r="S142" s="149">
        <v>0</v>
      </c>
      <c r="T142" s="150">
        <f t="shared" si="8"/>
        <v>0</v>
      </c>
      <c r="AR142" s="151" t="s">
        <v>169</v>
      </c>
      <c r="AT142" s="151" t="s">
        <v>165</v>
      </c>
      <c r="AU142" s="151" t="s">
        <v>73</v>
      </c>
      <c r="AY142" s="13" t="s">
        <v>163</v>
      </c>
      <c r="BE142" s="152">
        <f t="shared" si="9"/>
        <v>0</v>
      </c>
      <c r="BF142" s="152">
        <f t="shared" si="10"/>
        <v>7700</v>
      </c>
      <c r="BG142" s="152">
        <f t="shared" si="11"/>
        <v>0</v>
      </c>
      <c r="BH142" s="152">
        <f t="shared" si="12"/>
        <v>0</v>
      </c>
      <c r="BI142" s="152">
        <f t="shared" si="13"/>
        <v>0</v>
      </c>
      <c r="BJ142" s="13" t="s">
        <v>86</v>
      </c>
      <c r="BK142" s="153">
        <f t="shared" si="14"/>
        <v>7700</v>
      </c>
      <c r="BL142" s="13" t="s">
        <v>169</v>
      </c>
      <c r="BM142" s="151" t="s">
        <v>401</v>
      </c>
    </row>
    <row r="143" spans="2:65" s="1" customFormat="1" ht="13.9" customHeight="1" x14ac:dyDescent="0.2">
      <c r="B143" s="115"/>
      <c r="C143" s="141" t="s">
        <v>239</v>
      </c>
      <c r="D143" s="141" t="s">
        <v>165</v>
      </c>
      <c r="E143" s="142" t="s">
        <v>1444</v>
      </c>
      <c r="F143" s="143" t="s">
        <v>1445</v>
      </c>
      <c r="G143" s="144" t="s">
        <v>187</v>
      </c>
      <c r="H143" s="145">
        <v>413</v>
      </c>
      <c r="I143" s="174">
        <v>1</v>
      </c>
      <c r="J143" s="175">
        <f t="shared" si="5"/>
        <v>413</v>
      </c>
      <c r="K143" s="147"/>
      <c r="L143" s="27"/>
      <c r="M143" s="148" t="s">
        <v>1</v>
      </c>
      <c r="N143" s="114" t="s">
        <v>39</v>
      </c>
      <c r="P143" s="149">
        <f t="shared" si="6"/>
        <v>0</v>
      </c>
      <c r="Q143" s="149">
        <v>0</v>
      </c>
      <c r="R143" s="149">
        <f t="shared" si="7"/>
        <v>0</v>
      </c>
      <c r="S143" s="149">
        <v>0</v>
      </c>
      <c r="T143" s="150">
        <f t="shared" si="8"/>
        <v>0</v>
      </c>
      <c r="AR143" s="151" t="s">
        <v>169</v>
      </c>
      <c r="AT143" s="151" t="s">
        <v>165</v>
      </c>
      <c r="AU143" s="151" t="s">
        <v>73</v>
      </c>
      <c r="AY143" s="13" t="s">
        <v>163</v>
      </c>
      <c r="BE143" s="152">
        <f t="shared" si="9"/>
        <v>0</v>
      </c>
      <c r="BF143" s="152">
        <f t="shared" si="10"/>
        <v>413</v>
      </c>
      <c r="BG143" s="152">
        <f t="shared" si="11"/>
        <v>0</v>
      </c>
      <c r="BH143" s="152">
        <f t="shared" si="12"/>
        <v>0</v>
      </c>
      <c r="BI143" s="152">
        <f t="shared" si="13"/>
        <v>0</v>
      </c>
      <c r="BJ143" s="13" t="s">
        <v>86</v>
      </c>
      <c r="BK143" s="153">
        <f t="shared" si="14"/>
        <v>413</v>
      </c>
      <c r="BL143" s="13" t="s">
        <v>169</v>
      </c>
      <c r="BM143" s="151" t="s">
        <v>409</v>
      </c>
    </row>
    <row r="144" spans="2:65" s="1" customFormat="1" ht="13.9" customHeight="1" x14ac:dyDescent="0.2">
      <c r="B144" s="115"/>
      <c r="C144" s="141" t="s">
        <v>243</v>
      </c>
      <c r="D144" s="141" t="s">
        <v>165</v>
      </c>
      <c r="E144" s="142" t="s">
        <v>1446</v>
      </c>
      <c r="F144" s="143" t="s">
        <v>1447</v>
      </c>
      <c r="G144" s="144" t="s">
        <v>1448</v>
      </c>
      <c r="H144" s="145">
        <v>413</v>
      </c>
      <c r="I144" s="174">
        <v>5</v>
      </c>
      <c r="J144" s="175">
        <f t="shared" si="5"/>
        <v>2065</v>
      </c>
      <c r="K144" s="147"/>
      <c r="L144" s="27"/>
      <c r="M144" s="148" t="s">
        <v>1</v>
      </c>
      <c r="N144" s="114" t="s">
        <v>39</v>
      </c>
      <c r="P144" s="149">
        <f t="shared" si="6"/>
        <v>0</v>
      </c>
      <c r="Q144" s="149">
        <v>0</v>
      </c>
      <c r="R144" s="149">
        <f t="shared" si="7"/>
        <v>0</v>
      </c>
      <c r="S144" s="149">
        <v>0</v>
      </c>
      <c r="T144" s="150">
        <f t="shared" si="8"/>
        <v>0</v>
      </c>
      <c r="AR144" s="151" t="s">
        <v>169</v>
      </c>
      <c r="AT144" s="151" t="s">
        <v>165</v>
      </c>
      <c r="AU144" s="151" t="s">
        <v>73</v>
      </c>
      <c r="AY144" s="13" t="s">
        <v>163</v>
      </c>
      <c r="BE144" s="152">
        <f t="shared" si="9"/>
        <v>0</v>
      </c>
      <c r="BF144" s="152">
        <f t="shared" si="10"/>
        <v>2065</v>
      </c>
      <c r="BG144" s="152">
        <f t="shared" si="11"/>
        <v>0</v>
      </c>
      <c r="BH144" s="152">
        <f t="shared" si="12"/>
        <v>0</v>
      </c>
      <c r="BI144" s="152">
        <f t="shared" si="13"/>
        <v>0</v>
      </c>
      <c r="BJ144" s="13" t="s">
        <v>86</v>
      </c>
      <c r="BK144" s="153">
        <f t="shared" si="14"/>
        <v>2065</v>
      </c>
      <c r="BL144" s="13" t="s">
        <v>169</v>
      </c>
      <c r="BM144" s="151" t="s">
        <v>417</v>
      </c>
    </row>
    <row r="145" spans="2:65" s="1" customFormat="1" ht="13.9" customHeight="1" x14ac:dyDescent="0.2">
      <c r="B145" s="115"/>
      <c r="C145" s="141" t="s">
        <v>247</v>
      </c>
      <c r="D145" s="141" t="s">
        <v>165</v>
      </c>
      <c r="E145" s="142" t="s">
        <v>1449</v>
      </c>
      <c r="F145" s="143" t="s">
        <v>1450</v>
      </c>
      <c r="G145" s="144" t="s">
        <v>187</v>
      </c>
      <c r="H145" s="145">
        <v>230</v>
      </c>
      <c r="I145" s="174">
        <v>10</v>
      </c>
      <c r="J145" s="175">
        <f t="shared" si="5"/>
        <v>2300</v>
      </c>
      <c r="K145" s="147"/>
      <c r="L145" s="27"/>
      <c r="M145" s="148" t="s">
        <v>1</v>
      </c>
      <c r="N145" s="114" t="s">
        <v>39</v>
      </c>
      <c r="P145" s="149">
        <f t="shared" si="6"/>
        <v>0</v>
      </c>
      <c r="Q145" s="149">
        <v>0</v>
      </c>
      <c r="R145" s="149">
        <f t="shared" si="7"/>
        <v>0</v>
      </c>
      <c r="S145" s="149">
        <v>0</v>
      </c>
      <c r="T145" s="150">
        <f t="shared" si="8"/>
        <v>0</v>
      </c>
      <c r="AR145" s="151" t="s">
        <v>169</v>
      </c>
      <c r="AT145" s="151" t="s">
        <v>165</v>
      </c>
      <c r="AU145" s="151" t="s">
        <v>73</v>
      </c>
      <c r="AY145" s="13" t="s">
        <v>163</v>
      </c>
      <c r="BE145" s="152">
        <f t="shared" si="9"/>
        <v>0</v>
      </c>
      <c r="BF145" s="152">
        <f t="shared" si="10"/>
        <v>2300</v>
      </c>
      <c r="BG145" s="152">
        <f t="shared" si="11"/>
        <v>0</v>
      </c>
      <c r="BH145" s="152">
        <f t="shared" si="12"/>
        <v>0</v>
      </c>
      <c r="BI145" s="152">
        <f t="shared" si="13"/>
        <v>0</v>
      </c>
      <c r="BJ145" s="13" t="s">
        <v>86</v>
      </c>
      <c r="BK145" s="153">
        <f t="shared" si="14"/>
        <v>2300</v>
      </c>
      <c r="BL145" s="13" t="s">
        <v>169</v>
      </c>
      <c r="BM145" s="151" t="s">
        <v>425</v>
      </c>
    </row>
    <row r="146" spans="2:65" s="1" customFormat="1" ht="13.9" customHeight="1" x14ac:dyDescent="0.2">
      <c r="B146" s="115"/>
      <c r="C146" s="141" t="s">
        <v>7</v>
      </c>
      <c r="D146" s="141" t="s">
        <v>165</v>
      </c>
      <c r="E146" s="142" t="s">
        <v>1451</v>
      </c>
      <c r="F146" s="143" t="s">
        <v>1452</v>
      </c>
      <c r="G146" s="144" t="s">
        <v>187</v>
      </c>
      <c r="H146" s="145">
        <v>156</v>
      </c>
      <c r="I146" s="174">
        <v>10</v>
      </c>
      <c r="J146" s="175">
        <f t="shared" si="5"/>
        <v>1560</v>
      </c>
      <c r="K146" s="147"/>
      <c r="L146" s="27"/>
      <c r="M146" s="148" t="s">
        <v>1</v>
      </c>
      <c r="N146" s="114" t="s">
        <v>39</v>
      </c>
      <c r="P146" s="149">
        <f t="shared" si="6"/>
        <v>0</v>
      </c>
      <c r="Q146" s="149">
        <v>0</v>
      </c>
      <c r="R146" s="149">
        <f t="shared" si="7"/>
        <v>0</v>
      </c>
      <c r="S146" s="149">
        <v>0</v>
      </c>
      <c r="T146" s="150">
        <f t="shared" si="8"/>
        <v>0</v>
      </c>
      <c r="AR146" s="151" t="s">
        <v>169</v>
      </c>
      <c r="AT146" s="151" t="s">
        <v>165</v>
      </c>
      <c r="AU146" s="151" t="s">
        <v>73</v>
      </c>
      <c r="AY146" s="13" t="s">
        <v>163</v>
      </c>
      <c r="BE146" s="152">
        <f t="shared" si="9"/>
        <v>0</v>
      </c>
      <c r="BF146" s="152">
        <f t="shared" si="10"/>
        <v>1560</v>
      </c>
      <c r="BG146" s="152">
        <f t="shared" si="11"/>
        <v>0</v>
      </c>
      <c r="BH146" s="152">
        <f t="shared" si="12"/>
        <v>0</v>
      </c>
      <c r="BI146" s="152">
        <f t="shared" si="13"/>
        <v>0</v>
      </c>
      <c r="BJ146" s="13" t="s">
        <v>86</v>
      </c>
      <c r="BK146" s="153">
        <f t="shared" si="14"/>
        <v>1560</v>
      </c>
      <c r="BL146" s="13" t="s">
        <v>169</v>
      </c>
      <c r="BM146" s="151" t="s">
        <v>433</v>
      </c>
    </row>
    <row r="147" spans="2:65" s="1" customFormat="1" ht="13.9" customHeight="1" x14ac:dyDescent="0.2">
      <c r="B147" s="115"/>
      <c r="C147" s="141" t="s">
        <v>254</v>
      </c>
      <c r="D147" s="141" t="s">
        <v>165</v>
      </c>
      <c r="E147" s="142" t="s">
        <v>1453</v>
      </c>
      <c r="F147" s="143" t="s">
        <v>1454</v>
      </c>
      <c r="G147" s="144" t="s">
        <v>187</v>
      </c>
      <c r="H147" s="145">
        <v>148</v>
      </c>
      <c r="I147" s="174">
        <v>15</v>
      </c>
      <c r="J147" s="175">
        <f t="shared" si="5"/>
        <v>2220</v>
      </c>
      <c r="K147" s="147"/>
      <c r="L147" s="27"/>
      <c r="M147" s="148" t="s">
        <v>1</v>
      </c>
      <c r="N147" s="114" t="s">
        <v>39</v>
      </c>
      <c r="P147" s="149">
        <f t="shared" si="6"/>
        <v>0</v>
      </c>
      <c r="Q147" s="149">
        <v>0</v>
      </c>
      <c r="R147" s="149">
        <f t="shared" si="7"/>
        <v>0</v>
      </c>
      <c r="S147" s="149">
        <v>0</v>
      </c>
      <c r="T147" s="150">
        <f t="shared" si="8"/>
        <v>0</v>
      </c>
      <c r="AR147" s="151" t="s">
        <v>169</v>
      </c>
      <c r="AT147" s="151" t="s">
        <v>165</v>
      </c>
      <c r="AU147" s="151" t="s">
        <v>73</v>
      </c>
      <c r="AY147" s="13" t="s">
        <v>163</v>
      </c>
      <c r="BE147" s="152">
        <f t="shared" si="9"/>
        <v>0</v>
      </c>
      <c r="BF147" s="152">
        <f t="shared" si="10"/>
        <v>2220</v>
      </c>
      <c r="BG147" s="152">
        <f t="shared" si="11"/>
        <v>0</v>
      </c>
      <c r="BH147" s="152">
        <f t="shared" si="12"/>
        <v>0</v>
      </c>
      <c r="BI147" s="152">
        <f t="shared" si="13"/>
        <v>0</v>
      </c>
      <c r="BJ147" s="13" t="s">
        <v>86</v>
      </c>
      <c r="BK147" s="153">
        <f t="shared" si="14"/>
        <v>2220</v>
      </c>
      <c r="BL147" s="13" t="s">
        <v>169</v>
      </c>
      <c r="BM147" s="151" t="s">
        <v>441</v>
      </c>
    </row>
    <row r="148" spans="2:65" s="1" customFormat="1" ht="13.9" customHeight="1" x14ac:dyDescent="0.2">
      <c r="B148" s="115"/>
      <c r="C148" s="141" t="s">
        <v>258</v>
      </c>
      <c r="D148" s="141" t="s">
        <v>165</v>
      </c>
      <c r="E148" s="142" t="s">
        <v>1455</v>
      </c>
      <c r="F148" s="143" t="s">
        <v>1456</v>
      </c>
      <c r="G148" s="144" t="s">
        <v>187</v>
      </c>
      <c r="H148" s="145">
        <v>148</v>
      </c>
      <c r="I148" s="174">
        <v>10</v>
      </c>
      <c r="J148" s="175">
        <f t="shared" si="5"/>
        <v>1480</v>
      </c>
      <c r="K148" s="147"/>
      <c r="L148" s="27"/>
      <c r="M148" s="148" t="s">
        <v>1</v>
      </c>
      <c r="N148" s="114" t="s">
        <v>39</v>
      </c>
      <c r="P148" s="149">
        <f t="shared" si="6"/>
        <v>0</v>
      </c>
      <c r="Q148" s="149">
        <v>0</v>
      </c>
      <c r="R148" s="149">
        <f t="shared" si="7"/>
        <v>0</v>
      </c>
      <c r="S148" s="149">
        <v>0</v>
      </c>
      <c r="T148" s="150">
        <f t="shared" si="8"/>
        <v>0</v>
      </c>
      <c r="AR148" s="151" t="s">
        <v>169</v>
      </c>
      <c r="AT148" s="151" t="s">
        <v>165</v>
      </c>
      <c r="AU148" s="151" t="s">
        <v>73</v>
      </c>
      <c r="AY148" s="13" t="s">
        <v>163</v>
      </c>
      <c r="BE148" s="152">
        <f t="shared" si="9"/>
        <v>0</v>
      </c>
      <c r="BF148" s="152">
        <f t="shared" si="10"/>
        <v>1480</v>
      </c>
      <c r="BG148" s="152">
        <f t="shared" si="11"/>
        <v>0</v>
      </c>
      <c r="BH148" s="152">
        <f t="shared" si="12"/>
        <v>0</v>
      </c>
      <c r="BI148" s="152">
        <f t="shared" si="13"/>
        <v>0</v>
      </c>
      <c r="BJ148" s="13" t="s">
        <v>86</v>
      </c>
      <c r="BK148" s="153">
        <f t="shared" si="14"/>
        <v>1480</v>
      </c>
      <c r="BL148" s="13" t="s">
        <v>169</v>
      </c>
      <c r="BM148" s="151" t="s">
        <v>449</v>
      </c>
    </row>
    <row r="149" spans="2:65" s="1" customFormat="1" ht="13.9" customHeight="1" x14ac:dyDescent="0.2">
      <c r="B149" s="115"/>
      <c r="C149" s="141" t="s">
        <v>264</v>
      </c>
      <c r="D149" s="141" t="s">
        <v>165</v>
      </c>
      <c r="E149" s="142" t="s">
        <v>1457</v>
      </c>
      <c r="F149" s="143" t="s">
        <v>1458</v>
      </c>
      <c r="G149" s="144" t="s">
        <v>1448</v>
      </c>
      <c r="H149" s="145">
        <v>950</v>
      </c>
      <c r="I149" s="174">
        <v>1.17</v>
      </c>
      <c r="J149" s="175">
        <f t="shared" si="5"/>
        <v>1111.5</v>
      </c>
      <c r="K149" s="147"/>
      <c r="L149" s="27"/>
      <c r="M149" s="148" t="s">
        <v>1</v>
      </c>
      <c r="N149" s="114" t="s">
        <v>39</v>
      </c>
      <c r="P149" s="149">
        <f t="shared" si="6"/>
        <v>0</v>
      </c>
      <c r="Q149" s="149">
        <v>0</v>
      </c>
      <c r="R149" s="149">
        <f t="shared" si="7"/>
        <v>0</v>
      </c>
      <c r="S149" s="149">
        <v>0</v>
      </c>
      <c r="T149" s="150">
        <f t="shared" si="8"/>
        <v>0</v>
      </c>
      <c r="AR149" s="151" t="s">
        <v>169</v>
      </c>
      <c r="AT149" s="151" t="s">
        <v>165</v>
      </c>
      <c r="AU149" s="151" t="s">
        <v>73</v>
      </c>
      <c r="AY149" s="13" t="s">
        <v>163</v>
      </c>
      <c r="BE149" s="152">
        <f t="shared" si="9"/>
        <v>0</v>
      </c>
      <c r="BF149" s="152">
        <f t="shared" si="10"/>
        <v>1111.5</v>
      </c>
      <c r="BG149" s="152">
        <f t="shared" si="11"/>
        <v>0</v>
      </c>
      <c r="BH149" s="152">
        <f t="shared" si="12"/>
        <v>0</v>
      </c>
      <c r="BI149" s="152">
        <f t="shared" si="13"/>
        <v>0</v>
      </c>
      <c r="BJ149" s="13" t="s">
        <v>86</v>
      </c>
      <c r="BK149" s="153">
        <f t="shared" si="14"/>
        <v>1111.5</v>
      </c>
      <c r="BL149" s="13" t="s">
        <v>169</v>
      </c>
      <c r="BM149" s="151" t="s">
        <v>457</v>
      </c>
    </row>
    <row r="150" spans="2:65" s="1" customFormat="1" ht="13.9" customHeight="1" x14ac:dyDescent="0.2">
      <c r="B150" s="115"/>
      <c r="C150" s="141" t="s">
        <v>270</v>
      </c>
      <c r="D150" s="141" t="s">
        <v>165</v>
      </c>
      <c r="E150" s="142" t="s">
        <v>1459</v>
      </c>
      <c r="F150" s="143" t="s">
        <v>1460</v>
      </c>
      <c r="G150" s="144" t="s">
        <v>1448</v>
      </c>
      <c r="H150" s="145">
        <v>25</v>
      </c>
      <c r="I150" s="174">
        <v>1.76</v>
      </c>
      <c r="J150" s="175">
        <f t="shared" si="5"/>
        <v>44</v>
      </c>
      <c r="K150" s="147"/>
      <c r="L150" s="27"/>
      <c r="M150" s="148" t="s">
        <v>1</v>
      </c>
      <c r="N150" s="114" t="s">
        <v>39</v>
      </c>
      <c r="P150" s="149">
        <f t="shared" si="6"/>
        <v>0</v>
      </c>
      <c r="Q150" s="149">
        <v>0</v>
      </c>
      <c r="R150" s="149">
        <f t="shared" si="7"/>
        <v>0</v>
      </c>
      <c r="S150" s="149">
        <v>0</v>
      </c>
      <c r="T150" s="150">
        <f t="shared" si="8"/>
        <v>0</v>
      </c>
      <c r="AR150" s="151" t="s">
        <v>169</v>
      </c>
      <c r="AT150" s="151" t="s">
        <v>165</v>
      </c>
      <c r="AU150" s="151" t="s">
        <v>73</v>
      </c>
      <c r="AY150" s="13" t="s">
        <v>163</v>
      </c>
      <c r="BE150" s="152">
        <f t="shared" si="9"/>
        <v>0</v>
      </c>
      <c r="BF150" s="152">
        <f t="shared" si="10"/>
        <v>44</v>
      </c>
      <c r="BG150" s="152">
        <f t="shared" si="11"/>
        <v>0</v>
      </c>
      <c r="BH150" s="152">
        <f t="shared" si="12"/>
        <v>0</v>
      </c>
      <c r="BI150" s="152">
        <f t="shared" si="13"/>
        <v>0</v>
      </c>
      <c r="BJ150" s="13" t="s">
        <v>86</v>
      </c>
      <c r="BK150" s="153">
        <f t="shared" si="14"/>
        <v>44</v>
      </c>
      <c r="BL150" s="13" t="s">
        <v>169</v>
      </c>
      <c r="BM150" s="151" t="s">
        <v>469</v>
      </c>
    </row>
    <row r="151" spans="2:65" s="1" customFormat="1" ht="13.9" customHeight="1" x14ac:dyDescent="0.2">
      <c r="B151" s="115"/>
      <c r="C151" s="141" t="s">
        <v>279</v>
      </c>
      <c r="D151" s="141" t="s">
        <v>165</v>
      </c>
      <c r="E151" s="142" t="s">
        <v>1461</v>
      </c>
      <c r="F151" s="143" t="s">
        <v>1462</v>
      </c>
      <c r="G151" s="144" t="s">
        <v>1448</v>
      </c>
      <c r="H151" s="145">
        <v>50</v>
      </c>
      <c r="I151" s="174">
        <v>2.75</v>
      </c>
      <c r="J151" s="175">
        <f t="shared" si="5"/>
        <v>137.5</v>
      </c>
      <c r="K151" s="147"/>
      <c r="L151" s="27"/>
      <c r="M151" s="148" t="s">
        <v>1</v>
      </c>
      <c r="N151" s="114" t="s">
        <v>39</v>
      </c>
      <c r="P151" s="149">
        <f t="shared" si="6"/>
        <v>0</v>
      </c>
      <c r="Q151" s="149">
        <v>0</v>
      </c>
      <c r="R151" s="149">
        <f t="shared" si="7"/>
        <v>0</v>
      </c>
      <c r="S151" s="149">
        <v>0</v>
      </c>
      <c r="T151" s="150">
        <f t="shared" si="8"/>
        <v>0</v>
      </c>
      <c r="AR151" s="151" t="s">
        <v>169</v>
      </c>
      <c r="AT151" s="151" t="s">
        <v>165</v>
      </c>
      <c r="AU151" s="151" t="s">
        <v>73</v>
      </c>
      <c r="AY151" s="13" t="s">
        <v>163</v>
      </c>
      <c r="BE151" s="152">
        <f t="shared" si="9"/>
        <v>0</v>
      </c>
      <c r="BF151" s="152">
        <f t="shared" si="10"/>
        <v>137.5</v>
      </c>
      <c r="BG151" s="152">
        <f t="shared" si="11"/>
        <v>0</v>
      </c>
      <c r="BH151" s="152">
        <f t="shared" si="12"/>
        <v>0</v>
      </c>
      <c r="BI151" s="152">
        <f t="shared" si="13"/>
        <v>0</v>
      </c>
      <c r="BJ151" s="13" t="s">
        <v>86</v>
      </c>
      <c r="BK151" s="153">
        <f t="shared" si="14"/>
        <v>137.5</v>
      </c>
      <c r="BL151" s="13" t="s">
        <v>169</v>
      </c>
      <c r="BM151" s="151" t="s">
        <v>477</v>
      </c>
    </row>
    <row r="152" spans="2:65" s="1" customFormat="1" ht="13.9" customHeight="1" x14ac:dyDescent="0.2">
      <c r="B152" s="115"/>
      <c r="C152" s="141" t="s">
        <v>284</v>
      </c>
      <c r="D152" s="141" t="s">
        <v>165</v>
      </c>
      <c r="E152" s="142" t="s">
        <v>1463</v>
      </c>
      <c r="F152" s="143" t="s">
        <v>1464</v>
      </c>
      <c r="G152" s="144" t="s">
        <v>1448</v>
      </c>
      <c r="H152" s="145">
        <v>1000</v>
      </c>
      <c r="I152" s="174">
        <v>5</v>
      </c>
      <c r="J152" s="175">
        <f t="shared" si="5"/>
        <v>5000</v>
      </c>
      <c r="K152" s="147"/>
      <c r="L152" s="27"/>
      <c r="M152" s="148" t="s">
        <v>1</v>
      </c>
      <c r="N152" s="114" t="s">
        <v>39</v>
      </c>
      <c r="P152" s="149">
        <f t="shared" si="6"/>
        <v>0</v>
      </c>
      <c r="Q152" s="149">
        <v>0</v>
      </c>
      <c r="R152" s="149">
        <f t="shared" si="7"/>
        <v>0</v>
      </c>
      <c r="S152" s="149">
        <v>0</v>
      </c>
      <c r="T152" s="150">
        <f t="shared" si="8"/>
        <v>0</v>
      </c>
      <c r="AR152" s="151" t="s">
        <v>169</v>
      </c>
      <c r="AT152" s="151" t="s">
        <v>165</v>
      </c>
      <c r="AU152" s="151" t="s">
        <v>73</v>
      </c>
      <c r="AY152" s="13" t="s">
        <v>163</v>
      </c>
      <c r="BE152" s="152">
        <f t="shared" si="9"/>
        <v>0</v>
      </c>
      <c r="BF152" s="152">
        <f t="shared" si="10"/>
        <v>5000</v>
      </c>
      <c r="BG152" s="152">
        <f t="shared" si="11"/>
        <v>0</v>
      </c>
      <c r="BH152" s="152">
        <f t="shared" si="12"/>
        <v>0</v>
      </c>
      <c r="BI152" s="152">
        <f t="shared" si="13"/>
        <v>0</v>
      </c>
      <c r="BJ152" s="13" t="s">
        <v>86</v>
      </c>
      <c r="BK152" s="153">
        <f t="shared" si="14"/>
        <v>5000</v>
      </c>
      <c r="BL152" s="13" t="s">
        <v>169</v>
      </c>
      <c r="BM152" s="151" t="s">
        <v>485</v>
      </c>
    </row>
    <row r="153" spans="2:65" s="1" customFormat="1" ht="13.9" customHeight="1" x14ac:dyDescent="0.2">
      <c r="B153" s="115"/>
      <c r="C153" s="141" t="s">
        <v>288</v>
      </c>
      <c r="D153" s="141" t="s">
        <v>165</v>
      </c>
      <c r="E153" s="142" t="s">
        <v>1465</v>
      </c>
      <c r="F153" s="143" t="s">
        <v>1466</v>
      </c>
      <c r="G153" s="144" t="s">
        <v>168</v>
      </c>
      <c r="H153" s="145">
        <v>105</v>
      </c>
      <c r="I153" s="174">
        <v>8.5</v>
      </c>
      <c r="J153" s="175">
        <f t="shared" si="5"/>
        <v>892.5</v>
      </c>
      <c r="K153" s="147"/>
      <c r="L153" s="27"/>
      <c r="M153" s="148" t="s">
        <v>1</v>
      </c>
      <c r="N153" s="114" t="s">
        <v>39</v>
      </c>
      <c r="P153" s="149">
        <f t="shared" si="6"/>
        <v>0</v>
      </c>
      <c r="Q153" s="149">
        <v>0</v>
      </c>
      <c r="R153" s="149">
        <f t="shared" si="7"/>
        <v>0</v>
      </c>
      <c r="S153" s="149">
        <v>0</v>
      </c>
      <c r="T153" s="150">
        <f t="shared" si="8"/>
        <v>0</v>
      </c>
      <c r="AR153" s="151" t="s">
        <v>169</v>
      </c>
      <c r="AT153" s="151" t="s">
        <v>165</v>
      </c>
      <c r="AU153" s="151" t="s">
        <v>73</v>
      </c>
      <c r="AY153" s="13" t="s">
        <v>163</v>
      </c>
      <c r="BE153" s="152">
        <f t="shared" si="9"/>
        <v>0</v>
      </c>
      <c r="BF153" s="152">
        <f t="shared" si="10"/>
        <v>892.5</v>
      </c>
      <c r="BG153" s="152">
        <f t="shared" si="11"/>
        <v>0</v>
      </c>
      <c r="BH153" s="152">
        <f t="shared" si="12"/>
        <v>0</v>
      </c>
      <c r="BI153" s="152">
        <f t="shared" si="13"/>
        <v>0</v>
      </c>
      <c r="BJ153" s="13" t="s">
        <v>86</v>
      </c>
      <c r="BK153" s="153">
        <f t="shared" si="14"/>
        <v>892.5</v>
      </c>
      <c r="BL153" s="13" t="s">
        <v>169</v>
      </c>
      <c r="BM153" s="151" t="s">
        <v>496</v>
      </c>
    </row>
    <row r="154" spans="2:65" s="1" customFormat="1" ht="13.9" customHeight="1" x14ac:dyDescent="0.2">
      <c r="B154" s="115"/>
      <c r="C154" s="141" t="s">
        <v>385</v>
      </c>
      <c r="D154" s="141" t="s">
        <v>165</v>
      </c>
      <c r="E154" s="142" t="s">
        <v>1467</v>
      </c>
      <c r="F154" s="143" t="s">
        <v>1468</v>
      </c>
      <c r="G154" s="144" t="s">
        <v>1448</v>
      </c>
      <c r="H154" s="145">
        <v>746</v>
      </c>
      <c r="I154" s="174">
        <v>2.5</v>
      </c>
      <c r="J154" s="175">
        <f t="shared" si="5"/>
        <v>1865</v>
      </c>
      <c r="K154" s="147"/>
      <c r="L154" s="27"/>
      <c r="M154" s="148" t="s">
        <v>1</v>
      </c>
      <c r="N154" s="114" t="s">
        <v>39</v>
      </c>
      <c r="P154" s="149">
        <f t="shared" si="6"/>
        <v>0</v>
      </c>
      <c r="Q154" s="149">
        <v>0</v>
      </c>
      <c r="R154" s="149">
        <f t="shared" si="7"/>
        <v>0</v>
      </c>
      <c r="S154" s="149">
        <v>0</v>
      </c>
      <c r="T154" s="150">
        <f t="shared" si="8"/>
        <v>0</v>
      </c>
      <c r="AR154" s="151" t="s">
        <v>169</v>
      </c>
      <c r="AT154" s="151" t="s">
        <v>165</v>
      </c>
      <c r="AU154" s="151" t="s">
        <v>73</v>
      </c>
      <c r="AY154" s="13" t="s">
        <v>163</v>
      </c>
      <c r="BE154" s="152">
        <f t="shared" si="9"/>
        <v>0</v>
      </c>
      <c r="BF154" s="152">
        <f t="shared" si="10"/>
        <v>1865</v>
      </c>
      <c r="BG154" s="152">
        <f t="shared" si="11"/>
        <v>0</v>
      </c>
      <c r="BH154" s="152">
        <f t="shared" si="12"/>
        <v>0</v>
      </c>
      <c r="BI154" s="152">
        <f t="shared" si="13"/>
        <v>0</v>
      </c>
      <c r="BJ154" s="13" t="s">
        <v>86</v>
      </c>
      <c r="BK154" s="153">
        <f t="shared" si="14"/>
        <v>1865</v>
      </c>
      <c r="BL154" s="13" t="s">
        <v>169</v>
      </c>
      <c r="BM154" s="151" t="s">
        <v>504</v>
      </c>
    </row>
    <row r="155" spans="2:65" s="1" customFormat="1" ht="13.9" customHeight="1" x14ac:dyDescent="0.2">
      <c r="B155" s="115"/>
      <c r="C155" s="141" t="s">
        <v>389</v>
      </c>
      <c r="D155" s="141" t="s">
        <v>165</v>
      </c>
      <c r="E155" s="142" t="s">
        <v>1469</v>
      </c>
      <c r="F155" s="143" t="s">
        <v>1470</v>
      </c>
      <c r="G155" s="144" t="s">
        <v>187</v>
      </c>
      <c r="H155" s="145">
        <v>25</v>
      </c>
      <c r="I155" s="174">
        <v>5</v>
      </c>
      <c r="J155" s="175">
        <f t="shared" si="5"/>
        <v>125</v>
      </c>
      <c r="K155" s="147"/>
      <c r="L155" s="27"/>
      <c r="M155" s="148" t="s">
        <v>1</v>
      </c>
      <c r="N155" s="114" t="s">
        <v>39</v>
      </c>
      <c r="P155" s="149">
        <f t="shared" si="6"/>
        <v>0</v>
      </c>
      <c r="Q155" s="149">
        <v>0</v>
      </c>
      <c r="R155" s="149">
        <f t="shared" si="7"/>
        <v>0</v>
      </c>
      <c r="S155" s="149">
        <v>0</v>
      </c>
      <c r="T155" s="150">
        <f t="shared" si="8"/>
        <v>0</v>
      </c>
      <c r="AR155" s="151" t="s">
        <v>169</v>
      </c>
      <c r="AT155" s="151" t="s">
        <v>165</v>
      </c>
      <c r="AU155" s="151" t="s">
        <v>73</v>
      </c>
      <c r="AY155" s="13" t="s">
        <v>163</v>
      </c>
      <c r="BE155" s="152">
        <f t="shared" si="9"/>
        <v>0</v>
      </c>
      <c r="BF155" s="152">
        <f t="shared" si="10"/>
        <v>125</v>
      </c>
      <c r="BG155" s="152">
        <f t="shared" si="11"/>
        <v>0</v>
      </c>
      <c r="BH155" s="152">
        <f t="shared" si="12"/>
        <v>0</v>
      </c>
      <c r="BI155" s="152">
        <f t="shared" si="13"/>
        <v>0</v>
      </c>
      <c r="BJ155" s="13" t="s">
        <v>86</v>
      </c>
      <c r="BK155" s="153">
        <f t="shared" si="14"/>
        <v>125</v>
      </c>
      <c r="BL155" s="13" t="s">
        <v>169</v>
      </c>
      <c r="BM155" s="151" t="s">
        <v>512</v>
      </c>
    </row>
    <row r="156" spans="2:65" s="1" customFormat="1" ht="22.15" customHeight="1" x14ac:dyDescent="0.2">
      <c r="B156" s="115"/>
      <c r="C156" s="141" t="s">
        <v>393</v>
      </c>
      <c r="D156" s="141" t="s">
        <v>165</v>
      </c>
      <c r="E156" s="142" t="s">
        <v>1471</v>
      </c>
      <c r="F156" s="143" t="s">
        <v>1472</v>
      </c>
      <c r="G156" s="144" t="s">
        <v>187</v>
      </c>
      <c r="H156" s="145">
        <v>44</v>
      </c>
      <c r="I156" s="174">
        <v>150</v>
      </c>
      <c r="J156" s="175">
        <f t="shared" si="5"/>
        <v>6600</v>
      </c>
      <c r="K156" s="147"/>
      <c r="L156" s="27"/>
      <c r="M156" s="148" t="s">
        <v>1</v>
      </c>
      <c r="N156" s="114" t="s">
        <v>39</v>
      </c>
      <c r="P156" s="149">
        <f t="shared" si="6"/>
        <v>0</v>
      </c>
      <c r="Q156" s="149">
        <v>0</v>
      </c>
      <c r="R156" s="149">
        <f t="shared" si="7"/>
        <v>0</v>
      </c>
      <c r="S156" s="149">
        <v>0</v>
      </c>
      <c r="T156" s="150">
        <f t="shared" si="8"/>
        <v>0</v>
      </c>
      <c r="AR156" s="151" t="s">
        <v>169</v>
      </c>
      <c r="AT156" s="151" t="s">
        <v>165</v>
      </c>
      <c r="AU156" s="151" t="s">
        <v>73</v>
      </c>
      <c r="AY156" s="13" t="s">
        <v>163</v>
      </c>
      <c r="BE156" s="152">
        <f t="shared" si="9"/>
        <v>0</v>
      </c>
      <c r="BF156" s="152">
        <f t="shared" si="10"/>
        <v>6600</v>
      </c>
      <c r="BG156" s="152">
        <f t="shared" si="11"/>
        <v>0</v>
      </c>
      <c r="BH156" s="152">
        <f t="shared" si="12"/>
        <v>0</v>
      </c>
      <c r="BI156" s="152">
        <f t="shared" si="13"/>
        <v>0</v>
      </c>
      <c r="BJ156" s="13" t="s">
        <v>86</v>
      </c>
      <c r="BK156" s="153">
        <f t="shared" si="14"/>
        <v>6600</v>
      </c>
      <c r="BL156" s="13" t="s">
        <v>169</v>
      </c>
      <c r="BM156" s="151" t="s">
        <v>522</v>
      </c>
    </row>
    <row r="157" spans="2:65" s="1" customFormat="1" ht="22.15" customHeight="1" x14ac:dyDescent="0.2">
      <c r="B157" s="115"/>
      <c r="C157" s="141" t="s">
        <v>397</v>
      </c>
      <c r="D157" s="141" t="s">
        <v>165</v>
      </c>
      <c r="E157" s="142" t="s">
        <v>1473</v>
      </c>
      <c r="F157" s="143" t="s">
        <v>1474</v>
      </c>
      <c r="G157" s="144" t="s">
        <v>187</v>
      </c>
      <c r="H157" s="145">
        <v>6</v>
      </c>
      <c r="I157" s="174">
        <v>75</v>
      </c>
      <c r="J157" s="175">
        <f t="shared" si="5"/>
        <v>450</v>
      </c>
      <c r="K157" s="147"/>
      <c r="L157" s="27"/>
      <c r="M157" s="148" t="s">
        <v>1</v>
      </c>
      <c r="N157" s="114" t="s">
        <v>39</v>
      </c>
      <c r="P157" s="149">
        <f t="shared" si="6"/>
        <v>0</v>
      </c>
      <c r="Q157" s="149">
        <v>0</v>
      </c>
      <c r="R157" s="149">
        <f t="shared" si="7"/>
        <v>0</v>
      </c>
      <c r="S157" s="149">
        <v>0</v>
      </c>
      <c r="T157" s="150">
        <f t="shared" si="8"/>
        <v>0</v>
      </c>
      <c r="AR157" s="151" t="s">
        <v>169</v>
      </c>
      <c r="AT157" s="151" t="s">
        <v>165</v>
      </c>
      <c r="AU157" s="151" t="s">
        <v>73</v>
      </c>
      <c r="AY157" s="13" t="s">
        <v>163</v>
      </c>
      <c r="BE157" s="152">
        <f t="shared" si="9"/>
        <v>0</v>
      </c>
      <c r="BF157" s="152">
        <f t="shared" si="10"/>
        <v>450</v>
      </c>
      <c r="BG157" s="152">
        <f t="shared" si="11"/>
        <v>0</v>
      </c>
      <c r="BH157" s="152">
        <f t="shared" si="12"/>
        <v>0</v>
      </c>
      <c r="BI157" s="152">
        <f t="shared" si="13"/>
        <v>0</v>
      </c>
      <c r="BJ157" s="13" t="s">
        <v>86</v>
      </c>
      <c r="BK157" s="153">
        <f t="shared" si="14"/>
        <v>450</v>
      </c>
      <c r="BL157" s="13" t="s">
        <v>169</v>
      </c>
      <c r="BM157" s="151" t="s">
        <v>530</v>
      </c>
    </row>
    <row r="158" spans="2:65" s="1" customFormat="1" ht="13.9" customHeight="1" x14ac:dyDescent="0.2">
      <c r="B158" s="115"/>
      <c r="C158" s="141" t="s">
        <v>401</v>
      </c>
      <c r="D158" s="141" t="s">
        <v>165</v>
      </c>
      <c r="E158" s="142" t="s">
        <v>1475</v>
      </c>
      <c r="F158" s="143" t="s">
        <v>1476</v>
      </c>
      <c r="G158" s="144" t="s">
        <v>187</v>
      </c>
      <c r="H158" s="145">
        <v>1450</v>
      </c>
      <c r="I158" s="174">
        <v>6</v>
      </c>
      <c r="J158" s="175">
        <f t="shared" si="5"/>
        <v>8700</v>
      </c>
      <c r="K158" s="147"/>
      <c r="L158" s="27"/>
      <c r="M158" s="148" t="s">
        <v>1</v>
      </c>
      <c r="N158" s="114" t="s">
        <v>39</v>
      </c>
      <c r="P158" s="149">
        <f t="shared" si="6"/>
        <v>0</v>
      </c>
      <c r="Q158" s="149">
        <v>0</v>
      </c>
      <c r="R158" s="149">
        <f t="shared" si="7"/>
        <v>0</v>
      </c>
      <c r="S158" s="149">
        <v>0</v>
      </c>
      <c r="T158" s="150">
        <f t="shared" si="8"/>
        <v>0</v>
      </c>
      <c r="AR158" s="151" t="s">
        <v>169</v>
      </c>
      <c r="AT158" s="151" t="s">
        <v>165</v>
      </c>
      <c r="AU158" s="151" t="s">
        <v>73</v>
      </c>
      <c r="AY158" s="13" t="s">
        <v>163</v>
      </c>
      <c r="BE158" s="152">
        <f t="shared" si="9"/>
        <v>0</v>
      </c>
      <c r="BF158" s="152">
        <f t="shared" si="10"/>
        <v>8700</v>
      </c>
      <c r="BG158" s="152">
        <f t="shared" si="11"/>
        <v>0</v>
      </c>
      <c r="BH158" s="152">
        <f t="shared" si="12"/>
        <v>0</v>
      </c>
      <c r="BI158" s="152">
        <f t="shared" si="13"/>
        <v>0</v>
      </c>
      <c r="BJ158" s="13" t="s">
        <v>86</v>
      </c>
      <c r="BK158" s="153">
        <f t="shared" si="14"/>
        <v>8700</v>
      </c>
      <c r="BL158" s="13" t="s">
        <v>169</v>
      </c>
      <c r="BM158" s="151" t="s">
        <v>282</v>
      </c>
    </row>
    <row r="159" spans="2:65" s="1" customFormat="1" ht="13.9" customHeight="1" x14ac:dyDescent="0.2">
      <c r="B159" s="115"/>
      <c r="C159" s="141" t="s">
        <v>405</v>
      </c>
      <c r="D159" s="141" t="s">
        <v>165</v>
      </c>
      <c r="E159" s="142" t="s">
        <v>1477</v>
      </c>
      <c r="F159" s="143" t="s">
        <v>1478</v>
      </c>
      <c r="G159" s="144" t="s">
        <v>187</v>
      </c>
      <c r="H159" s="145">
        <v>140</v>
      </c>
      <c r="I159" s="174">
        <v>1.23</v>
      </c>
      <c r="J159" s="175">
        <f t="shared" si="5"/>
        <v>172.2</v>
      </c>
      <c r="K159" s="147"/>
      <c r="L159" s="27"/>
      <c r="M159" s="148" t="s">
        <v>1</v>
      </c>
      <c r="N159" s="114" t="s">
        <v>39</v>
      </c>
      <c r="P159" s="149">
        <f t="shared" si="6"/>
        <v>0</v>
      </c>
      <c r="Q159" s="149">
        <v>0</v>
      </c>
      <c r="R159" s="149">
        <f t="shared" si="7"/>
        <v>0</v>
      </c>
      <c r="S159" s="149">
        <v>0</v>
      </c>
      <c r="T159" s="150">
        <f t="shared" si="8"/>
        <v>0</v>
      </c>
      <c r="AR159" s="151" t="s">
        <v>169</v>
      </c>
      <c r="AT159" s="151" t="s">
        <v>165</v>
      </c>
      <c r="AU159" s="151" t="s">
        <v>73</v>
      </c>
      <c r="AY159" s="13" t="s">
        <v>163</v>
      </c>
      <c r="BE159" s="152">
        <f t="shared" si="9"/>
        <v>0</v>
      </c>
      <c r="BF159" s="152">
        <f t="shared" si="10"/>
        <v>172.2</v>
      </c>
      <c r="BG159" s="152">
        <f t="shared" si="11"/>
        <v>0</v>
      </c>
      <c r="BH159" s="152">
        <f t="shared" si="12"/>
        <v>0</v>
      </c>
      <c r="BI159" s="152">
        <f t="shared" si="13"/>
        <v>0</v>
      </c>
      <c r="BJ159" s="13" t="s">
        <v>86</v>
      </c>
      <c r="BK159" s="153">
        <f t="shared" si="14"/>
        <v>172.2</v>
      </c>
      <c r="BL159" s="13" t="s">
        <v>169</v>
      </c>
      <c r="BM159" s="151" t="s">
        <v>545</v>
      </c>
    </row>
    <row r="160" spans="2:65" s="1" customFormat="1" ht="13.9" customHeight="1" x14ac:dyDescent="0.2">
      <c r="B160" s="115"/>
      <c r="C160" s="141" t="s">
        <v>409</v>
      </c>
      <c r="D160" s="141" t="s">
        <v>165</v>
      </c>
      <c r="E160" s="142" t="s">
        <v>1479</v>
      </c>
      <c r="F160" s="143" t="s">
        <v>1480</v>
      </c>
      <c r="G160" s="144" t="s">
        <v>488</v>
      </c>
      <c r="H160" s="146">
        <v>3</v>
      </c>
      <c r="I160" s="174">
        <v>750</v>
      </c>
      <c r="J160" s="175">
        <f t="shared" si="5"/>
        <v>2250</v>
      </c>
      <c r="K160" s="147"/>
      <c r="L160" s="27"/>
      <c r="M160" s="148" t="s">
        <v>1</v>
      </c>
      <c r="N160" s="114" t="s">
        <v>39</v>
      </c>
      <c r="P160" s="149">
        <f t="shared" si="6"/>
        <v>0</v>
      </c>
      <c r="Q160" s="149">
        <v>0</v>
      </c>
      <c r="R160" s="149">
        <f t="shared" si="7"/>
        <v>0</v>
      </c>
      <c r="S160" s="149">
        <v>0</v>
      </c>
      <c r="T160" s="150">
        <f t="shared" si="8"/>
        <v>0</v>
      </c>
      <c r="AR160" s="151" t="s">
        <v>169</v>
      </c>
      <c r="AT160" s="151" t="s">
        <v>165</v>
      </c>
      <c r="AU160" s="151" t="s">
        <v>73</v>
      </c>
      <c r="AY160" s="13" t="s">
        <v>163</v>
      </c>
      <c r="BE160" s="152">
        <f t="shared" si="9"/>
        <v>0</v>
      </c>
      <c r="BF160" s="152">
        <f t="shared" si="10"/>
        <v>2250</v>
      </c>
      <c r="BG160" s="152">
        <f t="shared" si="11"/>
        <v>0</v>
      </c>
      <c r="BH160" s="152">
        <f t="shared" si="12"/>
        <v>0</v>
      </c>
      <c r="BI160" s="152">
        <f t="shared" si="13"/>
        <v>0</v>
      </c>
      <c r="BJ160" s="13" t="s">
        <v>86</v>
      </c>
      <c r="BK160" s="153">
        <f t="shared" si="14"/>
        <v>2250</v>
      </c>
      <c r="BL160" s="13" t="s">
        <v>169</v>
      </c>
      <c r="BM160" s="151" t="s">
        <v>553</v>
      </c>
    </row>
    <row r="161" spans="2:65" s="1" customFormat="1" ht="13.9" customHeight="1" x14ac:dyDescent="0.2">
      <c r="B161" s="115"/>
      <c r="C161" s="141" t="s">
        <v>413</v>
      </c>
      <c r="D161" s="141" t="s">
        <v>165</v>
      </c>
      <c r="E161" s="142" t="s">
        <v>1481</v>
      </c>
      <c r="F161" s="143" t="s">
        <v>1482</v>
      </c>
      <c r="G161" s="144" t="s">
        <v>1483</v>
      </c>
      <c r="H161" s="145">
        <v>1340</v>
      </c>
      <c r="I161" s="174">
        <v>15</v>
      </c>
      <c r="J161" s="175">
        <f t="shared" si="5"/>
        <v>20100</v>
      </c>
      <c r="K161" s="147"/>
      <c r="L161" s="27"/>
      <c r="M161" s="148" t="s">
        <v>1</v>
      </c>
      <c r="N161" s="114" t="s">
        <v>39</v>
      </c>
      <c r="P161" s="149">
        <f t="shared" si="6"/>
        <v>0</v>
      </c>
      <c r="Q161" s="149">
        <v>0</v>
      </c>
      <c r="R161" s="149">
        <f t="shared" si="7"/>
        <v>0</v>
      </c>
      <c r="S161" s="149">
        <v>0</v>
      </c>
      <c r="T161" s="150">
        <f t="shared" si="8"/>
        <v>0</v>
      </c>
      <c r="AR161" s="151" t="s">
        <v>169</v>
      </c>
      <c r="AT161" s="151" t="s">
        <v>165</v>
      </c>
      <c r="AU161" s="151" t="s">
        <v>73</v>
      </c>
      <c r="AY161" s="13" t="s">
        <v>163</v>
      </c>
      <c r="BE161" s="152">
        <f t="shared" si="9"/>
        <v>0</v>
      </c>
      <c r="BF161" s="152">
        <f t="shared" si="10"/>
        <v>20100</v>
      </c>
      <c r="BG161" s="152">
        <f t="shared" si="11"/>
        <v>0</v>
      </c>
      <c r="BH161" s="152">
        <f t="shared" si="12"/>
        <v>0</v>
      </c>
      <c r="BI161" s="152">
        <f t="shared" si="13"/>
        <v>0</v>
      </c>
      <c r="BJ161" s="13" t="s">
        <v>86</v>
      </c>
      <c r="BK161" s="153">
        <f t="shared" si="14"/>
        <v>20100</v>
      </c>
      <c r="BL161" s="13" t="s">
        <v>169</v>
      </c>
      <c r="BM161" s="151" t="s">
        <v>561</v>
      </c>
    </row>
    <row r="162" spans="2:65" s="1" customFormat="1" ht="13.9" customHeight="1" x14ac:dyDescent="0.2">
      <c r="B162" s="115"/>
      <c r="C162" s="141" t="s">
        <v>417</v>
      </c>
      <c r="D162" s="141" t="s">
        <v>165</v>
      </c>
      <c r="E162" s="142" t="s">
        <v>1484</v>
      </c>
      <c r="F162" s="143" t="s">
        <v>1485</v>
      </c>
      <c r="G162" s="144" t="s">
        <v>187</v>
      </c>
      <c r="H162" s="145">
        <v>46</v>
      </c>
      <c r="I162" s="174">
        <v>50</v>
      </c>
      <c r="J162" s="175">
        <f t="shared" si="5"/>
        <v>2300</v>
      </c>
      <c r="K162" s="147"/>
      <c r="L162" s="27"/>
      <c r="M162" s="148" t="s">
        <v>1</v>
      </c>
      <c r="N162" s="114" t="s">
        <v>39</v>
      </c>
      <c r="P162" s="149">
        <f t="shared" si="6"/>
        <v>0</v>
      </c>
      <c r="Q162" s="149">
        <v>0</v>
      </c>
      <c r="R162" s="149">
        <f t="shared" si="7"/>
        <v>0</v>
      </c>
      <c r="S162" s="149">
        <v>0</v>
      </c>
      <c r="T162" s="150">
        <f t="shared" si="8"/>
        <v>0</v>
      </c>
      <c r="AR162" s="151" t="s">
        <v>169</v>
      </c>
      <c r="AT162" s="151" t="s">
        <v>165</v>
      </c>
      <c r="AU162" s="151" t="s">
        <v>73</v>
      </c>
      <c r="AY162" s="13" t="s">
        <v>163</v>
      </c>
      <c r="BE162" s="152">
        <f t="shared" si="9"/>
        <v>0</v>
      </c>
      <c r="BF162" s="152">
        <f t="shared" si="10"/>
        <v>2300</v>
      </c>
      <c r="BG162" s="152">
        <f t="shared" si="11"/>
        <v>0</v>
      </c>
      <c r="BH162" s="152">
        <f t="shared" si="12"/>
        <v>0</v>
      </c>
      <c r="BI162" s="152">
        <f t="shared" si="13"/>
        <v>0</v>
      </c>
      <c r="BJ162" s="13" t="s">
        <v>86</v>
      </c>
      <c r="BK162" s="153">
        <f t="shared" si="14"/>
        <v>2300</v>
      </c>
      <c r="BL162" s="13" t="s">
        <v>169</v>
      </c>
      <c r="BM162" s="151" t="s">
        <v>569</v>
      </c>
    </row>
    <row r="163" spans="2:65" s="1" customFormat="1" ht="13.9" customHeight="1" x14ac:dyDescent="0.2">
      <c r="B163" s="115"/>
      <c r="C163" s="141" t="s">
        <v>421</v>
      </c>
      <c r="D163" s="141" t="s">
        <v>165</v>
      </c>
      <c r="E163" s="142" t="s">
        <v>1486</v>
      </c>
      <c r="F163" s="143" t="s">
        <v>1487</v>
      </c>
      <c r="G163" s="144" t="s">
        <v>187</v>
      </c>
      <c r="H163" s="145">
        <v>1</v>
      </c>
      <c r="I163" s="174">
        <v>1000</v>
      </c>
      <c r="J163" s="175">
        <f t="shared" si="5"/>
        <v>1000</v>
      </c>
      <c r="K163" s="147"/>
      <c r="L163" s="27"/>
      <c r="M163" s="154" t="s">
        <v>1</v>
      </c>
      <c r="N163" s="155" t="s">
        <v>39</v>
      </c>
      <c r="O163" s="156"/>
      <c r="P163" s="157">
        <f t="shared" si="6"/>
        <v>0</v>
      </c>
      <c r="Q163" s="157">
        <v>0</v>
      </c>
      <c r="R163" s="157">
        <f t="shared" si="7"/>
        <v>0</v>
      </c>
      <c r="S163" s="157">
        <v>0</v>
      </c>
      <c r="T163" s="158">
        <f t="shared" si="8"/>
        <v>0</v>
      </c>
      <c r="AR163" s="151" t="s">
        <v>169</v>
      </c>
      <c r="AT163" s="151" t="s">
        <v>165</v>
      </c>
      <c r="AU163" s="151" t="s">
        <v>73</v>
      </c>
      <c r="AY163" s="13" t="s">
        <v>163</v>
      </c>
      <c r="BE163" s="152">
        <f t="shared" si="9"/>
        <v>0</v>
      </c>
      <c r="BF163" s="152">
        <f t="shared" si="10"/>
        <v>1000</v>
      </c>
      <c r="BG163" s="152">
        <f t="shared" si="11"/>
        <v>0</v>
      </c>
      <c r="BH163" s="152">
        <f t="shared" si="12"/>
        <v>0</v>
      </c>
      <c r="BI163" s="152">
        <f t="shared" si="13"/>
        <v>0</v>
      </c>
      <c r="BJ163" s="13" t="s">
        <v>86</v>
      </c>
      <c r="BK163" s="153">
        <f t="shared" si="14"/>
        <v>1000</v>
      </c>
      <c r="BL163" s="13" t="s">
        <v>169</v>
      </c>
      <c r="BM163" s="151" t="s">
        <v>577</v>
      </c>
    </row>
    <row r="164" spans="2:65" s="1" customFormat="1" ht="6.95" customHeight="1" x14ac:dyDescent="0.2">
      <c r="B164" s="39"/>
      <c r="C164" s="40"/>
      <c r="D164" s="40"/>
      <c r="E164" s="40"/>
      <c r="F164" s="40"/>
      <c r="G164" s="40"/>
      <c r="H164" s="40"/>
      <c r="I164" s="40"/>
      <c r="J164" s="40"/>
      <c r="K164" s="40"/>
      <c r="L164" s="27"/>
    </row>
  </sheetData>
  <autoFilter ref="C125:K163" xr:uid="{00000000-0009-0000-0000-00000A000000}"/>
  <mergeCells count="14">
    <mergeCell ref="D104:F104"/>
    <mergeCell ref="E116:H116"/>
    <mergeCell ref="E118:H118"/>
    <mergeCell ref="L2:V2"/>
    <mergeCell ref="E87:H87"/>
    <mergeCell ref="D100:F100"/>
    <mergeCell ref="D101:F101"/>
    <mergeCell ref="D102:F102"/>
    <mergeCell ref="D103:F10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8"/>
  <sheetViews>
    <sheetView showGridLines="0" topLeftCell="A174" workbookViewId="0">
      <selection activeCell="G77" sqref="G77"/>
    </sheetView>
  </sheetViews>
  <sheetFormatPr defaultRowHeight="11.2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2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87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117</v>
      </c>
      <c r="L4" s="16"/>
      <c r="M4" s="8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14</v>
      </c>
      <c r="L6" s="16"/>
    </row>
    <row r="7" spans="2:46" ht="27" customHeight="1" x14ac:dyDescent="0.2">
      <c r="B7" s="16"/>
      <c r="E7" s="224" t="str">
        <f>'Rekapitulácia stavby'!K6</f>
        <v>SPŠ J. Murgaša B.Bystrica - kompletná rekonštrukcia objektov - zníženie energetickej náročnosti</v>
      </c>
      <c r="F7" s="227"/>
      <c r="G7" s="227"/>
      <c r="H7" s="227"/>
      <c r="L7" s="16"/>
    </row>
    <row r="8" spans="2:46" ht="12" customHeight="1" x14ac:dyDescent="0.2">
      <c r="B8" s="16"/>
      <c r="D8" s="23" t="s">
        <v>118</v>
      </c>
      <c r="L8" s="16"/>
    </row>
    <row r="9" spans="2:46" s="1" customFormat="1" ht="14.45" customHeight="1" x14ac:dyDescent="0.2">
      <c r="B9" s="27"/>
      <c r="E9" s="224" t="s">
        <v>119</v>
      </c>
      <c r="F9" s="223"/>
      <c r="G9" s="223"/>
      <c r="H9" s="223"/>
      <c r="L9" s="27"/>
    </row>
    <row r="10" spans="2:46" s="1" customFormat="1" ht="12" customHeight="1" x14ac:dyDescent="0.2">
      <c r="B10" s="27"/>
      <c r="D10" s="23" t="s">
        <v>120</v>
      </c>
      <c r="L10" s="27"/>
    </row>
    <row r="11" spans="2:46" s="1" customFormat="1" ht="15.6" customHeight="1" x14ac:dyDescent="0.2">
      <c r="B11" s="27"/>
      <c r="E11" s="185" t="s">
        <v>121</v>
      </c>
      <c r="F11" s="223"/>
      <c r="G11" s="223"/>
      <c r="H11" s="223"/>
      <c r="L11" s="27"/>
    </row>
    <row r="12" spans="2:46" s="1" customFormat="1" x14ac:dyDescent="0.2">
      <c r="B12" s="27"/>
      <c r="L12" s="27"/>
    </row>
    <row r="13" spans="2:46" s="1" customFormat="1" ht="12" customHeight="1" x14ac:dyDescent="0.2">
      <c r="B13" s="27"/>
      <c r="D13" s="23" t="s">
        <v>16</v>
      </c>
      <c r="F13" s="21" t="s">
        <v>1</v>
      </c>
      <c r="I13" s="23" t="s">
        <v>17</v>
      </c>
      <c r="J13" s="21" t="s">
        <v>1</v>
      </c>
      <c r="L13" s="27"/>
    </row>
    <row r="14" spans="2:46" s="1" customFormat="1" ht="12" customHeight="1" x14ac:dyDescent="0.2">
      <c r="B14" s="27"/>
      <c r="D14" s="23" t="s">
        <v>18</v>
      </c>
      <c r="F14" s="21" t="s">
        <v>19</v>
      </c>
      <c r="I14" s="23" t="s">
        <v>20</v>
      </c>
      <c r="J14" s="47">
        <f>'Rekapitulácia stavby'!AN8</f>
        <v>44630</v>
      </c>
      <c r="L14" s="27"/>
    </row>
    <row r="15" spans="2:46" s="1" customFormat="1" ht="10.9" customHeight="1" x14ac:dyDescent="0.2">
      <c r="B15" s="27"/>
      <c r="L15" s="27"/>
    </row>
    <row r="16" spans="2:46" s="1" customFormat="1" ht="12" customHeight="1" x14ac:dyDescent="0.2">
      <c r="B16" s="27"/>
      <c r="D16" s="23" t="s">
        <v>21</v>
      </c>
      <c r="I16" s="23" t="s">
        <v>22</v>
      </c>
      <c r="J16" s="21" t="s">
        <v>1</v>
      </c>
      <c r="L16" s="27"/>
    </row>
    <row r="17" spans="2:12" s="1" customFormat="1" ht="18" customHeight="1" x14ac:dyDescent="0.2">
      <c r="B17" s="27"/>
      <c r="E17" s="21" t="s">
        <v>23</v>
      </c>
      <c r="I17" s="23" t="s">
        <v>24</v>
      </c>
      <c r="J17" s="21" t="s">
        <v>1</v>
      </c>
      <c r="L17" s="27"/>
    </row>
    <row r="18" spans="2:12" s="1" customFormat="1" ht="6.95" customHeight="1" x14ac:dyDescent="0.2">
      <c r="B18" s="27"/>
      <c r="L18" s="27"/>
    </row>
    <row r="19" spans="2:12" s="1" customFormat="1" ht="12" customHeight="1" x14ac:dyDescent="0.2">
      <c r="B19" s="27"/>
      <c r="D19" s="23" t="s">
        <v>25</v>
      </c>
      <c r="I19" s="23" t="s">
        <v>22</v>
      </c>
      <c r="J19" s="24" t="str">
        <f>'Rekapitulácia stavby'!AN13</f>
        <v>47210621</v>
      </c>
      <c r="L19" s="27"/>
    </row>
    <row r="20" spans="2:12" s="1" customFormat="1" ht="18" customHeight="1" x14ac:dyDescent="0.2">
      <c r="B20" s="27"/>
      <c r="E20" s="228" t="str">
        <f>'Rekapitulácia stavby'!E14</f>
        <v>VERÓNY OaS s.r.o., Priemyselná 936/3, Krupina</v>
      </c>
      <c r="F20" s="196"/>
      <c r="G20" s="196"/>
      <c r="H20" s="196"/>
      <c r="I20" s="23" t="s">
        <v>24</v>
      </c>
      <c r="J20" s="24" t="str">
        <f>'Rekapitulácia stavby'!AN14</f>
        <v>SK 2023810382</v>
      </c>
      <c r="L20" s="27"/>
    </row>
    <row r="21" spans="2:12" s="1" customFormat="1" ht="6.95" customHeight="1" x14ac:dyDescent="0.2">
      <c r="B21" s="27"/>
      <c r="L21" s="27"/>
    </row>
    <row r="22" spans="2:12" s="1" customFormat="1" ht="12" customHeight="1" x14ac:dyDescent="0.2">
      <c r="B22" s="27"/>
      <c r="D22" s="23" t="s">
        <v>26</v>
      </c>
      <c r="I22" s="23" t="s">
        <v>22</v>
      </c>
      <c r="J22" s="21" t="s">
        <v>1</v>
      </c>
      <c r="L22" s="27"/>
    </row>
    <row r="23" spans="2:12" s="1" customFormat="1" ht="18" customHeight="1" x14ac:dyDescent="0.2">
      <c r="B23" s="27"/>
      <c r="E23" s="21" t="s">
        <v>27</v>
      </c>
      <c r="I23" s="23" t="s">
        <v>24</v>
      </c>
      <c r="J23" s="21" t="s">
        <v>1</v>
      </c>
      <c r="L23" s="27"/>
    </row>
    <row r="24" spans="2:12" s="1" customFormat="1" ht="6.95" customHeight="1" x14ac:dyDescent="0.2">
      <c r="B24" s="27"/>
      <c r="L24" s="27"/>
    </row>
    <row r="25" spans="2:12" s="1" customFormat="1" ht="12" customHeight="1" x14ac:dyDescent="0.2">
      <c r="B25" s="27"/>
      <c r="D25" s="23" t="s">
        <v>30</v>
      </c>
      <c r="I25" s="23" t="s">
        <v>22</v>
      </c>
      <c r="J25" s="21" t="str">
        <f>IF('Rekapitulácia stavby'!AN19="","",'Rekapitulácia stavby'!AN19)</f>
        <v/>
      </c>
      <c r="L25" s="27"/>
    </row>
    <row r="26" spans="2:12" s="1" customFormat="1" ht="18" customHeight="1" x14ac:dyDescent="0.2">
      <c r="B26" s="27"/>
      <c r="E26" s="21" t="str">
        <f>IF('Rekapitulácia stavby'!E20="","",'Rekapitulácia stavby'!E20)</f>
        <v xml:space="preserve"> </v>
      </c>
      <c r="I26" s="23" t="s">
        <v>24</v>
      </c>
      <c r="J26" s="21" t="str">
        <f>IF('Rekapitulácia stavby'!AN20="","",'Rekapitulácia stavby'!AN20)</f>
        <v/>
      </c>
      <c r="L26" s="27"/>
    </row>
    <row r="27" spans="2:12" s="1" customFormat="1" ht="6.95" customHeight="1" x14ac:dyDescent="0.2">
      <c r="B27" s="27"/>
      <c r="L27" s="27"/>
    </row>
    <row r="28" spans="2:12" s="1" customFormat="1" ht="12" customHeight="1" x14ac:dyDescent="0.2">
      <c r="B28" s="27"/>
      <c r="D28" s="23" t="s">
        <v>32</v>
      </c>
      <c r="L28" s="27"/>
    </row>
    <row r="29" spans="2:12" s="7" customFormat="1" ht="14.45" customHeight="1" x14ac:dyDescent="0.2">
      <c r="B29" s="88"/>
      <c r="E29" s="201" t="s">
        <v>1</v>
      </c>
      <c r="F29" s="201"/>
      <c r="G29" s="201"/>
      <c r="H29" s="201"/>
      <c r="L29" s="88"/>
    </row>
    <row r="30" spans="2:12" s="1" customFormat="1" ht="6.95" customHeight="1" x14ac:dyDescent="0.2">
      <c r="B30" s="27"/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D32" s="21" t="s">
        <v>122</v>
      </c>
      <c r="J32" s="89">
        <f>J98</f>
        <v>6221.7999999999993</v>
      </c>
      <c r="L32" s="27"/>
    </row>
    <row r="33" spans="2:12" s="1" customFormat="1" ht="14.45" customHeight="1" x14ac:dyDescent="0.2">
      <c r="B33" s="27"/>
      <c r="D33" s="90" t="s">
        <v>123</v>
      </c>
      <c r="J33" s="89">
        <f>J111</f>
        <v>0</v>
      </c>
      <c r="L33" s="27"/>
    </row>
    <row r="34" spans="2:12" s="1" customFormat="1" ht="25.35" customHeight="1" x14ac:dyDescent="0.2">
      <c r="B34" s="27"/>
      <c r="D34" s="91" t="s">
        <v>33</v>
      </c>
      <c r="J34" s="60">
        <f>ROUND(J32 + J33, 2)</f>
        <v>6221.8</v>
      </c>
      <c r="L34" s="27"/>
    </row>
    <row r="35" spans="2:12" s="1" customFormat="1" ht="6.95" customHeight="1" x14ac:dyDescent="0.2">
      <c r="B35" s="27"/>
      <c r="D35" s="48"/>
      <c r="E35" s="48"/>
      <c r="F35" s="48"/>
      <c r="G35" s="48"/>
      <c r="H35" s="48"/>
      <c r="I35" s="48"/>
      <c r="J35" s="48"/>
      <c r="K35" s="48"/>
      <c r="L35" s="27"/>
    </row>
    <row r="36" spans="2:12" s="1" customFormat="1" ht="14.45" customHeight="1" x14ac:dyDescent="0.2">
      <c r="B36" s="27"/>
      <c r="F36" s="30" t="s">
        <v>35</v>
      </c>
      <c r="I36" s="30" t="s">
        <v>34</v>
      </c>
      <c r="J36" s="30" t="s">
        <v>36</v>
      </c>
      <c r="L36" s="27"/>
    </row>
    <row r="37" spans="2:12" s="1" customFormat="1" ht="14.45" customHeight="1" x14ac:dyDescent="0.2">
      <c r="B37" s="27"/>
      <c r="D37" s="92" t="s">
        <v>37</v>
      </c>
      <c r="E37" s="23" t="s">
        <v>38</v>
      </c>
      <c r="F37" s="80">
        <f>ROUND((SUM(BE111:BE118) + SUM(BE140:BE177)),  2)</f>
        <v>0</v>
      </c>
      <c r="I37" s="93">
        <v>0.2</v>
      </c>
      <c r="J37" s="80">
        <f>ROUND(((SUM(BE111:BE118) + SUM(BE140:BE177))*I37),  2)</f>
        <v>0</v>
      </c>
      <c r="L37" s="27"/>
    </row>
    <row r="38" spans="2:12" s="1" customFormat="1" ht="14.45" customHeight="1" x14ac:dyDescent="0.2">
      <c r="B38" s="27"/>
      <c r="E38" s="23" t="s">
        <v>39</v>
      </c>
      <c r="F38" s="80">
        <f>ROUND((SUM(BF111:BF118) + SUM(BF140:BF177)),  2)</f>
        <v>6221.8</v>
      </c>
      <c r="I38" s="93">
        <v>0.2</v>
      </c>
      <c r="J38" s="80">
        <f>ROUND(((SUM(BF111:BF118) + SUM(BF140:BF177))*I38),  2)</f>
        <v>1244.3599999999999</v>
      </c>
      <c r="L38" s="27"/>
    </row>
    <row r="39" spans="2:12" s="1" customFormat="1" ht="14.45" hidden="1" customHeight="1" x14ac:dyDescent="0.2">
      <c r="B39" s="27"/>
      <c r="E39" s="23" t="s">
        <v>40</v>
      </c>
      <c r="F39" s="80">
        <f>ROUND((SUM(BG111:BG118) + SUM(BG140:BG177)),  2)</f>
        <v>0</v>
      </c>
      <c r="I39" s="93">
        <v>0.2</v>
      </c>
      <c r="J39" s="80">
        <f>0</f>
        <v>0</v>
      </c>
      <c r="L39" s="27"/>
    </row>
    <row r="40" spans="2:12" s="1" customFormat="1" ht="14.45" hidden="1" customHeight="1" x14ac:dyDescent="0.2">
      <c r="B40" s="27"/>
      <c r="E40" s="23" t="s">
        <v>41</v>
      </c>
      <c r="F40" s="80">
        <f>ROUND((SUM(BH111:BH118) + SUM(BH140:BH177)),  2)</f>
        <v>0</v>
      </c>
      <c r="I40" s="93">
        <v>0.2</v>
      </c>
      <c r="J40" s="80">
        <f>0</f>
        <v>0</v>
      </c>
      <c r="L40" s="27"/>
    </row>
    <row r="41" spans="2:12" s="1" customFormat="1" ht="14.45" hidden="1" customHeight="1" x14ac:dyDescent="0.2">
      <c r="B41" s="27"/>
      <c r="E41" s="23" t="s">
        <v>42</v>
      </c>
      <c r="F41" s="80">
        <f>ROUND((SUM(BI111:BI118) + SUM(BI140:BI177)),  2)</f>
        <v>0</v>
      </c>
      <c r="I41" s="93">
        <v>0</v>
      </c>
      <c r="J41" s="80">
        <f>0</f>
        <v>0</v>
      </c>
      <c r="L41" s="27"/>
    </row>
    <row r="42" spans="2:12" s="1" customFormat="1" ht="6.95" customHeight="1" x14ac:dyDescent="0.2">
      <c r="B42" s="27"/>
      <c r="L42" s="27"/>
    </row>
    <row r="43" spans="2:12" s="1" customFormat="1" ht="25.35" customHeight="1" x14ac:dyDescent="0.2">
      <c r="B43" s="27"/>
      <c r="C43" s="94"/>
      <c r="D43" s="95" t="s">
        <v>43</v>
      </c>
      <c r="E43" s="51"/>
      <c r="F43" s="51"/>
      <c r="G43" s="96" t="s">
        <v>44</v>
      </c>
      <c r="H43" s="97" t="s">
        <v>45</v>
      </c>
      <c r="I43" s="51"/>
      <c r="J43" s="98">
        <f>SUM(J34:J41)</f>
        <v>7466.16</v>
      </c>
      <c r="K43" s="99"/>
      <c r="L43" s="27"/>
    </row>
    <row r="44" spans="2:12" s="1" customFormat="1" ht="14.45" customHeight="1" x14ac:dyDescent="0.2">
      <c r="B44" s="27"/>
      <c r="L44" s="27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7"/>
      <c r="D61" s="38" t="s">
        <v>48</v>
      </c>
      <c r="E61" s="29"/>
      <c r="F61" s="100" t="s">
        <v>49</v>
      </c>
      <c r="G61" s="38" t="s">
        <v>48</v>
      </c>
      <c r="H61" s="29"/>
      <c r="I61" s="29"/>
      <c r="J61" s="101" t="s">
        <v>49</v>
      </c>
      <c r="K61" s="29"/>
      <c r="L61" s="27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7"/>
      <c r="D76" s="38" t="s">
        <v>48</v>
      </c>
      <c r="E76" s="29"/>
      <c r="F76" s="100" t="s">
        <v>49</v>
      </c>
      <c r="G76" s="38" t="s">
        <v>1492</v>
      </c>
      <c r="H76" s="29"/>
      <c r="I76" s="29"/>
      <c r="J76" s="101" t="s">
        <v>49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12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 x14ac:dyDescent="0.2">
      <c r="B82" s="27"/>
      <c r="C82" s="17" t="s">
        <v>124</v>
      </c>
      <c r="L82" s="27"/>
    </row>
    <row r="83" spans="2:12" s="1" customFormat="1" ht="6.95" customHeight="1" x14ac:dyDescent="0.2">
      <c r="B83" s="27"/>
      <c r="L83" s="27"/>
    </row>
    <row r="84" spans="2:12" s="1" customFormat="1" ht="12" customHeight="1" x14ac:dyDescent="0.2">
      <c r="B84" s="27"/>
      <c r="C84" s="23" t="s">
        <v>14</v>
      </c>
      <c r="L84" s="27"/>
    </row>
    <row r="85" spans="2:12" s="1" customFormat="1" ht="27" customHeight="1" x14ac:dyDescent="0.2">
      <c r="B85" s="27"/>
      <c r="E85" s="224" t="str">
        <f>E7</f>
        <v>SPŠ J. Murgaša B.Bystrica - kompletná rekonštrukcia objektov - zníženie energetickej náročnosti</v>
      </c>
      <c r="F85" s="227"/>
      <c r="G85" s="227"/>
      <c r="H85" s="227"/>
      <c r="L85" s="27"/>
    </row>
    <row r="86" spans="2:12" ht="12" customHeight="1" x14ac:dyDescent="0.2">
      <c r="B86" s="16"/>
      <c r="C86" s="23" t="s">
        <v>118</v>
      </c>
      <c r="L86" s="16"/>
    </row>
    <row r="87" spans="2:12" s="1" customFormat="1" ht="14.45" customHeight="1" x14ac:dyDescent="0.2">
      <c r="B87" s="27"/>
      <c r="E87" s="224" t="s">
        <v>119</v>
      </c>
      <c r="F87" s="223"/>
      <c r="G87" s="223"/>
      <c r="H87" s="223"/>
      <c r="L87" s="27"/>
    </row>
    <row r="88" spans="2:12" s="1" customFormat="1" ht="12" customHeight="1" x14ac:dyDescent="0.2">
      <c r="B88" s="27"/>
      <c r="C88" s="23" t="s">
        <v>120</v>
      </c>
      <c r="L88" s="27"/>
    </row>
    <row r="89" spans="2:12" s="1" customFormat="1" ht="15.6" customHeight="1" x14ac:dyDescent="0.2">
      <c r="B89" s="27"/>
      <c r="E89" s="185" t="str">
        <f>E11</f>
        <v>A1 - Búracie práce</v>
      </c>
      <c r="F89" s="223"/>
      <c r="G89" s="223"/>
      <c r="H89" s="223"/>
      <c r="L89" s="27"/>
    </row>
    <row r="90" spans="2:12" s="1" customFormat="1" ht="6.95" customHeight="1" x14ac:dyDescent="0.2">
      <c r="B90" s="27"/>
      <c r="L90" s="27"/>
    </row>
    <row r="91" spans="2:12" s="1" customFormat="1" ht="12" customHeight="1" x14ac:dyDescent="0.2">
      <c r="B91" s="27"/>
      <c r="C91" s="23" t="s">
        <v>18</v>
      </c>
      <c r="F91" s="21" t="str">
        <f>F14</f>
        <v>Hurbanova 6, 975 18 BB</v>
      </c>
      <c r="I91" s="23" t="s">
        <v>20</v>
      </c>
      <c r="J91" s="47">
        <f>IF(J14="","",J14)</f>
        <v>44630</v>
      </c>
      <c r="L91" s="27"/>
    </row>
    <row r="92" spans="2:12" s="1" customFormat="1" ht="6.95" customHeight="1" x14ac:dyDescent="0.2">
      <c r="B92" s="27"/>
      <c r="L92" s="27"/>
    </row>
    <row r="93" spans="2:12" s="1" customFormat="1" ht="40.9" customHeight="1" x14ac:dyDescent="0.2">
      <c r="B93" s="27"/>
      <c r="C93" s="23" t="s">
        <v>21</v>
      </c>
      <c r="F93" s="21" t="str">
        <f>E17</f>
        <v>SPŠ J. Murgaša, Banská Bystrica</v>
      </c>
      <c r="I93" s="23" t="s">
        <v>26</v>
      </c>
      <c r="J93" s="25" t="str">
        <f>E23</f>
        <v>VISIA s.r.o ,Sládkovičova 2052/50A Šala</v>
      </c>
      <c r="L93" s="27"/>
    </row>
    <row r="94" spans="2:12" s="1" customFormat="1" ht="15.6" customHeight="1" x14ac:dyDescent="0.2">
      <c r="B94" s="27"/>
      <c r="C94" s="23" t="s">
        <v>25</v>
      </c>
      <c r="F94" s="21" t="str">
        <f>IF(E20="","",E20)</f>
        <v>VERÓNY OaS s.r.o., Priemyselná 936/3, Krupina</v>
      </c>
      <c r="I94" s="23" t="s">
        <v>30</v>
      </c>
      <c r="J94" s="25" t="str">
        <f>E26</f>
        <v xml:space="preserve"> </v>
      </c>
      <c r="L94" s="27"/>
    </row>
    <row r="95" spans="2:12" s="1" customFormat="1" ht="10.35" customHeight="1" x14ac:dyDescent="0.2">
      <c r="B95" s="27"/>
      <c r="L95" s="27"/>
    </row>
    <row r="96" spans="2:12" s="1" customFormat="1" ht="29.25" customHeight="1" x14ac:dyDescent="0.2">
      <c r="B96" s="27"/>
      <c r="C96" s="102" t="s">
        <v>125</v>
      </c>
      <c r="D96" s="94"/>
      <c r="E96" s="94"/>
      <c r="F96" s="94"/>
      <c r="G96" s="94"/>
      <c r="H96" s="94"/>
      <c r="I96" s="94"/>
      <c r="J96" s="103" t="s">
        <v>126</v>
      </c>
      <c r="K96" s="94"/>
      <c r="L96" s="27"/>
    </row>
    <row r="97" spans="2:65" s="1" customFormat="1" ht="10.35" customHeight="1" x14ac:dyDescent="0.2">
      <c r="B97" s="27"/>
      <c r="L97" s="27"/>
    </row>
    <row r="98" spans="2:65" s="1" customFormat="1" ht="22.9" customHeight="1" x14ac:dyDescent="0.2">
      <c r="B98" s="27"/>
      <c r="C98" s="104" t="s">
        <v>127</v>
      </c>
      <c r="J98" s="60">
        <f>J140</f>
        <v>6221.7999999999993</v>
      </c>
      <c r="L98" s="27"/>
      <c r="AU98" s="13" t="s">
        <v>128</v>
      </c>
    </row>
    <row r="99" spans="2:65" s="8" customFormat="1" ht="24.95" customHeight="1" x14ac:dyDescent="0.2">
      <c r="B99" s="105"/>
      <c r="D99" s="106" t="s">
        <v>129</v>
      </c>
      <c r="E99" s="107"/>
      <c r="F99" s="107"/>
      <c r="G99" s="107"/>
      <c r="H99" s="107"/>
      <c r="I99" s="107"/>
      <c r="J99" s="108">
        <f>J141</f>
        <v>4035.5309999999999</v>
      </c>
      <c r="L99" s="105"/>
    </row>
    <row r="100" spans="2:65" s="9" customFormat="1" ht="19.899999999999999" customHeight="1" x14ac:dyDescent="0.2">
      <c r="B100" s="109"/>
      <c r="D100" s="110" t="s">
        <v>130</v>
      </c>
      <c r="E100" s="111"/>
      <c r="F100" s="111"/>
      <c r="G100" s="111"/>
      <c r="H100" s="111"/>
      <c r="I100" s="111"/>
      <c r="J100" s="112">
        <f>J142</f>
        <v>1087.2</v>
      </c>
      <c r="L100" s="109"/>
    </row>
    <row r="101" spans="2:65" s="9" customFormat="1" ht="19.899999999999999" customHeight="1" x14ac:dyDescent="0.2">
      <c r="B101" s="109"/>
      <c r="D101" s="110" t="s">
        <v>131</v>
      </c>
      <c r="E101" s="111"/>
      <c r="F101" s="111"/>
      <c r="G101" s="111"/>
      <c r="H101" s="111"/>
      <c r="I101" s="111"/>
      <c r="J101" s="112">
        <f>J145</f>
        <v>2948.3310000000001</v>
      </c>
      <c r="L101" s="109"/>
    </row>
    <row r="102" spans="2:65" s="8" customFormat="1" ht="24.95" customHeight="1" x14ac:dyDescent="0.2">
      <c r="B102" s="105"/>
      <c r="D102" s="106" t="s">
        <v>132</v>
      </c>
      <c r="E102" s="107"/>
      <c r="F102" s="107"/>
      <c r="G102" s="107"/>
      <c r="H102" s="107"/>
      <c r="I102" s="107"/>
      <c r="J102" s="108">
        <f>J159</f>
        <v>1576.029</v>
      </c>
      <c r="L102" s="105"/>
    </row>
    <row r="103" spans="2:65" s="9" customFormat="1" ht="19.899999999999999" customHeight="1" x14ac:dyDescent="0.2">
      <c r="B103" s="109"/>
      <c r="D103" s="110" t="s">
        <v>133</v>
      </c>
      <c r="E103" s="111"/>
      <c r="F103" s="111"/>
      <c r="G103" s="111"/>
      <c r="H103" s="111"/>
      <c r="I103" s="111"/>
      <c r="J103" s="112">
        <f>J160</f>
        <v>42.14</v>
      </c>
      <c r="L103" s="109"/>
    </row>
    <row r="104" spans="2:65" s="9" customFormat="1" ht="19.899999999999999" customHeight="1" x14ac:dyDescent="0.2">
      <c r="B104" s="109"/>
      <c r="D104" s="110" t="s">
        <v>134</v>
      </c>
      <c r="E104" s="111"/>
      <c r="F104" s="111"/>
      <c r="G104" s="111"/>
      <c r="H104" s="111"/>
      <c r="I104" s="111"/>
      <c r="J104" s="112">
        <f>J162</f>
        <v>1248.3889999999999</v>
      </c>
      <c r="L104" s="109"/>
    </row>
    <row r="105" spans="2:65" s="9" customFormat="1" ht="19.899999999999999" customHeight="1" x14ac:dyDescent="0.2">
      <c r="B105" s="109"/>
      <c r="D105" s="110" t="s">
        <v>135</v>
      </c>
      <c r="E105" s="111"/>
      <c r="F105" s="111"/>
      <c r="G105" s="111"/>
      <c r="H105" s="111"/>
      <c r="I105" s="111"/>
      <c r="J105" s="112">
        <f>J169</f>
        <v>20</v>
      </c>
      <c r="L105" s="109"/>
    </row>
    <row r="106" spans="2:65" s="9" customFormat="1" ht="19.899999999999999" customHeight="1" x14ac:dyDescent="0.2">
      <c r="B106" s="109"/>
      <c r="D106" s="110" t="s">
        <v>136</v>
      </c>
      <c r="E106" s="111"/>
      <c r="F106" s="111"/>
      <c r="G106" s="111"/>
      <c r="H106" s="111"/>
      <c r="I106" s="111"/>
      <c r="J106" s="112">
        <f>J171</f>
        <v>265.5</v>
      </c>
      <c r="L106" s="109"/>
    </row>
    <row r="107" spans="2:65" s="8" customFormat="1" ht="24.95" customHeight="1" x14ac:dyDescent="0.2">
      <c r="B107" s="105"/>
      <c r="D107" s="106" t="s">
        <v>137</v>
      </c>
      <c r="E107" s="107"/>
      <c r="F107" s="107"/>
      <c r="G107" s="107"/>
      <c r="H107" s="107"/>
      <c r="I107" s="107"/>
      <c r="J107" s="108">
        <f>J173</f>
        <v>610.24</v>
      </c>
      <c r="L107" s="105"/>
    </row>
    <row r="108" spans="2:65" s="9" customFormat="1" ht="19.899999999999999" customHeight="1" x14ac:dyDescent="0.2">
      <c r="B108" s="109"/>
      <c r="D108" s="110" t="s">
        <v>138</v>
      </c>
      <c r="E108" s="111"/>
      <c r="F108" s="111"/>
      <c r="G108" s="111"/>
      <c r="H108" s="111"/>
      <c r="I108" s="111"/>
      <c r="J108" s="112">
        <f>J174</f>
        <v>610.24</v>
      </c>
      <c r="L108" s="109"/>
    </row>
    <row r="109" spans="2:65" s="1" customFormat="1" ht="21.75" customHeight="1" x14ac:dyDescent="0.2">
      <c r="B109" s="27"/>
      <c r="L109" s="27"/>
    </row>
    <row r="110" spans="2:65" s="1" customFormat="1" ht="6.95" customHeight="1" x14ac:dyDescent="0.2">
      <c r="B110" s="27"/>
      <c r="L110" s="27"/>
    </row>
    <row r="111" spans="2:65" s="1" customFormat="1" ht="29.25" customHeight="1" x14ac:dyDescent="0.2">
      <c r="B111" s="27"/>
      <c r="C111" s="104" t="s">
        <v>139</v>
      </c>
      <c r="J111" s="113">
        <f>ROUND(J112 + J113 + J114 + J115 + J116 + J117,2)</f>
        <v>0</v>
      </c>
      <c r="L111" s="27"/>
      <c r="N111" s="114" t="s">
        <v>37</v>
      </c>
    </row>
    <row r="112" spans="2:65" s="1" customFormat="1" ht="18" customHeight="1" x14ac:dyDescent="0.2">
      <c r="B112" s="115"/>
      <c r="C112" s="116"/>
      <c r="D112" s="225" t="s">
        <v>140</v>
      </c>
      <c r="E112" s="226"/>
      <c r="F112" s="226"/>
      <c r="G112" s="116"/>
      <c r="H112" s="116"/>
      <c r="I112" s="116"/>
      <c r="J112" s="118">
        <v>0</v>
      </c>
      <c r="K112" s="116"/>
      <c r="L112" s="115"/>
      <c r="M112" s="116"/>
      <c r="N112" s="119" t="s">
        <v>39</v>
      </c>
      <c r="O112" s="116"/>
      <c r="P112" s="116"/>
      <c r="Q112" s="116"/>
      <c r="R112" s="116"/>
      <c r="S112" s="116"/>
      <c r="T112" s="116"/>
      <c r="U112" s="116"/>
      <c r="V112" s="116"/>
      <c r="W112" s="116"/>
      <c r="X112" s="116"/>
      <c r="Y112" s="116"/>
      <c r="Z112" s="116"/>
      <c r="AA112" s="116"/>
      <c r="AB112" s="116"/>
      <c r="AC112" s="116"/>
      <c r="AD112" s="116"/>
      <c r="AE112" s="116"/>
      <c r="AF112" s="116"/>
      <c r="AG112" s="116"/>
      <c r="AH112" s="116"/>
      <c r="AI112" s="116"/>
      <c r="AJ112" s="116"/>
      <c r="AK112" s="116"/>
      <c r="AL112" s="116"/>
      <c r="AM112" s="116"/>
      <c r="AN112" s="116"/>
      <c r="AO112" s="116"/>
      <c r="AP112" s="116"/>
      <c r="AQ112" s="116"/>
      <c r="AR112" s="116"/>
      <c r="AS112" s="116"/>
      <c r="AT112" s="116"/>
      <c r="AU112" s="116"/>
      <c r="AV112" s="116"/>
      <c r="AW112" s="116"/>
      <c r="AX112" s="116"/>
      <c r="AY112" s="120" t="s">
        <v>141</v>
      </c>
      <c r="AZ112" s="116"/>
      <c r="BA112" s="116"/>
      <c r="BB112" s="116"/>
      <c r="BC112" s="116"/>
      <c r="BD112" s="116"/>
      <c r="BE112" s="121">
        <f t="shared" ref="BE112:BE117" si="0">IF(N112="základná",J112,0)</f>
        <v>0</v>
      </c>
      <c r="BF112" s="121">
        <f t="shared" ref="BF112:BF117" si="1">IF(N112="znížená",J112,0)</f>
        <v>0</v>
      </c>
      <c r="BG112" s="121">
        <f t="shared" ref="BG112:BG117" si="2">IF(N112="zákl. prenesená",J112,0)</f>
        <v>0</v>
      </c>
      <c r="BH112" s="121">
        <f t="shared" ref="BH112:BH117" si="3">IF(N112="zníž. prenesená",J112,0)</f>
        <v>0</v>
      </c>
      <c r="BI112" s="121">
        <f t="shared" ref="BI112:BI117" si="4">IF(N112="nulová",J112,0)</f>
        <v>0</v>
      </c>
      <c r="BJ112" s="120" t="s">
        <v>86</v>
      </c>
      <c r="BK112" s="116"/>
      <c r="BL112" s="116"/>
      <c r="BM112" s="116"/>
    </row>
    <row r="113" spans="2:65" s="1" customFormat="1" ht="18" customHeight="1" x14ac:dyDescent="0.2">
      <c r="B113" s="115"/>
      <c r="C113" s="116"/>
      <c r="D113" s="225" t="s">
        <v>142</v>
      </c>
      <c r="E113" s="226"/>
      <c r="F113" s="226"/>
      <c r="G113" s="116"/>
      <c r="H113" s="116"/>
      <c r="I113" s="116"/>
      <c r="J113" s="118">
        <v>0</v>
      </c>
      <c r="K113" s="116"/>
      <c r="L113" s="115"/>
      <c r="M113" s="116"/>
      <c r="N113" s="119" t="s">
        <v>39</v>
      </c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  <c r="AA113" s="116"/>
      <c r="AB113" s="116"/>
      <c r="AC113" s="116"/>
      <c r="AD113" s="116"/>
      <c r="AE113" s="116"/>
      <c r="AF113" s="116"/>
      <c r="AG113" s="116"/>
      <c r="AH113" s="116"/>
      <c r="AI113" s="116"/>
      <c r="AJ113" s="116"/>
      <c r="AK113" s="116"/>
      <c r="AL113" s="116"/>
      <c r="AM113" s="116"/>
      <c r="AN113" s="116"/>
      <c r="AO113" s="116"/>
      <c r="AP113" s="116"/>
      <c r="AQ113" s="116"/>
      <c r="AR113" s="116"/>
      <c r="AS113" s="116"/>
      <c r="AT113" s="116"/>
      <c r="AU113" s="116"/>
      <c r="AV113" s="116"/>
      <c r="AW113" s="116"/>
      <c r="AX113" s="116"/>
      <c r="AY113" s="120" t="s">
        <v>141</v>
      </c>
      <c r="AZ113" s="116"/>
      <c r="BA113" s="116"/>
      <c r="BB113" s="116"/>
      <c r="BC113" s="116"/>
      <c r="BD113" s="116"/>
      <c r="BE113" s="121">
        <f t="shared" si="0"/>
        <v>0</v>
      </c>
      <c r="BF113" s="121">
        <f t="shared" si="1"/>
        <v>0</v>
      </c>
      <c r="BG113" s="121">
        <f t="shared" si="2"/>
        <v>0</v>
      </c>
      <c r="BH113" s="121">
        <f t="shared" si="3"/>
        <v>0</v>
      </c>
      <c r="BI113" s="121">
        <f t="shared" si="4"/>
        <v>0</v>
      </c>
      <c r="BJ113" s="120" t="s">
        <v>86</v>
      </c>
      <c r="BK113" s="116"/>
      <c r="BL113" s="116"/>
      <c r="BM113" s="116"/>
    </row>
    <row r="114" spans="2:65" s="1" customFormat="1" ht="18" customHeight="1" x14ac:dyDescent="0.2">
      <c r="B114" s="115"/>
      <c r="C114" s="116"/>
      <c r="D114" s="225" t="s">
        <v>143</v>
      </c>
      <c r="E114" s="226"/>
      <c r="F114" s="226"/>
      <c r="G114" s="116"/>
      <c r="H114" s="116"/>
      <c r="I114" s="116"/>
      <c r="J114" s="118">
        <v>0</v>
      </c>
      <c r="K114" s="116"/>
      <c r="L114" s="115"/>
      <c r="M114" s="116"/>
      <c r="N114" s="119" t="s">
        <v>39</v>
      </c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  <c r="AE114" s="116"/>
      <c r="AF114" s="116"/>
      <c r="AG114" s="116"/>
      <c r="AH114" s="116"/>
      <c r="AI114" s="116"/>
      <c r="AJ114" s="116"/>
      <c r="AK114" s="116"/>
      <c r="AL114" s="116"/>
      <c r="AM114" s="116"/>
      <c r="AN114" s="116"/>
      <c r="AO114" s="116"/>
      <c r="AP114" s="116"/>
      <c r="AQ114" s="116"/>
      <c r="AR114" s="116"/>
      <c r="AS114" s="116"/>
      <c r="AT114" s="116"/>
      <c r="AU114" s="116"/>
      <c r="AV114" s="116"/>
      <c r="AW114" s="116"/>
      <c r="AX114" s="116"/>
      <c r="AY114" s="120" t="s">
        <v>141</v>
      </c>
      <c r="AZ114" s="116"/>
      <c r="BA114" s="116"/>
      <c r="BB114" s="116"/>
      <c r="BC114" s="116"/>
      <c r="BD114" s="116"/>
      <c r="BE114" s="121">
        <f t="shared" si="0"/>
        <v>0</v>
      </c>
      <c r="BF114" s="121">
        <f t="shared" si="1"/>
        <v>0</v>
      </c>
      <c r="BG114" s="121">
        <f t="shared" si="2"/>
        <v>0</v>
      </c>
      <c r="BH114" s="121">
        <f t="shared" si="3"/>
        <v>0</v>
      </c>
      <c r="BI114" s="121">
        <f t="shared" si="4"/>
        <v>0</v>
      </c>
      <c r="BJ114" s="120" t="s">
        <v>86</v>
      </c>
      <c r="BK114" s="116"/>
      <c r="BL114" s="116"/>
      <c r="BM114" s="116"/>
    </row>
    <row r="115" spans="2:65" s="1" customFormat="1" ht="18" customHeight="1" x14ac:dyDescent="0.2">
      <c r="B115" s="115"/>
      <c r="C115" s="116"/>
      <c r="D115" s="225" t="s">
        <v>144</v>
      </c>
      <c r="E115" s="226"/>
      <c r="F115" s="226"/>
      <c r="G115" s="116"/>
      <c r="H115" s="116"/>
      <c r="I115" s="116"/>
      <c r="J115" s="118">
        <v>0</v>
      </c>
      <c r="K115" s="116"/>
      <c r="L115" s="115"/>
      <c r="M115" s="116"/>
      <c r="N115" s="119" t="s">
        <v>39</v>
      </c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/>
      <c r="AM115" s="116"/>
      <c r="AN115" s="116"/>
      <c r="AO115" s="116"/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20" t="s">
        <v>141</v>
      </c>
      <c r="AZ115" s="116"/>
      <c r="BA115" s="116"/>
      <c r="BB115" s="116"/>
      <c r="BC115" s="116"/>
      <c r="BD115" s="116"/>
      <c r="BE115" s="121">
        <f t="shared" si="0"/>
        <v>0</v>
      </c>
      <c r="BF115" s="121">
        <f t="shared" si="1"/>
        <v>0</v>
      </c>
      <c r="BG115" s="121">
        <f t="shared" si="2"/>
        <v>0</v>
      </c>
      <c r="BH115" s="121">
        <f t="shared" si="3"/>
        <v>0</v>
      </c>
      <c r="BI115" s="121">
        <f t="shared" si="4"/>
        <v>0</v>
      </c>
      <c r="BJ115" s="120" t="s">
        <v>86</v>
      </c>
      <c r="BK115" s="116"/>
      <c r="BL115" s="116"/>
      <c r="BM115" s="116"/>
    </row>
    <row r="116" spans="2:65" s="1" customFormat="1" ht="18" customHeight="1" x14ac:dyDescent="0.2">
      <c r="B116" s="115"/>
      <c r="C116" s="116"/>
      <c r="D116" s="225" t="s">
        <v>145</v>
      </c>
      <c r="E116" s="226"/>
      <c r="F116" s="226"/>
      <c r="G116" s="116"/>
      <c r="H116" s="116"/>
      <c r="I116" s="116"/>
      <c r="J116" s="118">
        <v>0</v>
      </c>
      <c r="K116" s="116"/>
      <c r="L116" s="115"/>
      <c r="M116" s="116"/>
      <c r="N116" s="119" t="s">
        <v>39</v>
      </c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/>
      <c r="AM116" s="116"/>
      <c r="AN116" s="116"/>
      <c r="AO116" s="116"/>
      <c r="AP116" s="116"/>
      <c r="AQ116" s="116"/>
      <c r="AR116" s="116"/>
      <c r="AS116" s="116"/>
      <c r="AT116" s="116"/>
      <c r="AU116" s="116"/>
      <c r="AV116" s="116"/>
      <c r="AW116" s="116"/>
      <c r="AX116" s="116"/>
      <c r="AY116" s="120" t="s">
        <v>141</v>
      </c>
      <c r="AZ116" s="116"/>
      <c r="BA116" s="116"/>
      <c r="BB116" s="116"/>
      <c r="BC116" s="116"/>
      <c r="BD116" s="116"/>
      <c r="BE116" s="121">
        <f t="shared" si="0"/>
        <v>0</v>
      </c>
      <c r="BF116" s="121">
        <f t="shared" si="1"/>
        <v>0</v>
      </c>
      <c r="BG116" s="121">
        <f t="shared" si="2"/>
        <v>0</v>
      </c>
      <c r="BH116" s="121">
        <f t="shared" si="3"/>
        <v>0</v>
      </c>
      <c r="BI116" s="121">
        <f t="shared" si="4"/>
        <v>0</v>
      </c>
      <c r="BJ116" s="120" t="s">
        <v>86</v>
      </c>
      <c r="BK116" s="116"/>
      <c r="BL116" s="116"/>
      <c r="BM116" s="116"/>
    </row>
    <row r="117" spans="2:65" s="1" customFormat="1" ht="18" customHeight="1" x14ac:dyDescent="0.2">
      <c r="B117" s="115"/>
      <c r="C117" s="116"/>
      <c r="D117" s="117" t="s">
        <v>146</v>
      </c>
      <c r="E117" s="116"/>
      <c r="F117" s="116"/>
      <c r="G117" s="116"/>
      <c r="H117" s="116"/>
      <c r="I117" s="116"/>
      <c r="J117" s="118">
        <f>ROUND(J32*T117,2)</f>
        <v>0</v>
      </c>
      <c r="K117" s="116"/>
      <c r="L117" s="115"/>
      <c r="M117" s="116"/>
      <c r="N117" s="119" t="s">
        <v>39</v>
      </c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  <c r="AF117" s="116"/>
      <c r="AG117" s="116"/>
      <c r="AH117" s="116"/>
      <c r="AI117" s="116"/>
      <c r="AJ117" s="116"/>
      <c r="AK117" s="116"/>
      <c r="AL117" s="116"/>
      <c r="AM117" s="116"/>
      <c r="AN117" s="116"/>
      <c r="AO117" s="116"/>
      <c r="AP117" s="116"/>
      <c r="AQ117" s="116"/>
      <c r="AR117" s="116"/>
      <c r="AS117" s="116"/>
      <c r="AT117" s="116"/>
      <c r="AU117" s="116"/>
      <c r="AV117" s="116"/>
      <c r="AW117" s="116"/>
      <c r="AX117" s="116"/>
      <c r="AY117" s="120" t="s">
        <v>147</v>
      </c>
      <c r="AZ117" s="116"/>
      <c r="BA117" s="116"/>
      <c r="BB117" s="116"/>
      <c r="BC117" s="116"/>
      <c r="BD117" s="116"/>
      <c r="BE117" s="121">
        <f t="shared" si="0"/>
        <v>0</v>
      </c>
      <c r="BF117" s="121">
        <f t="shared" si="1"/>
        <v>0</v>
      </c>
      <c r="BG117" s="121">
        <f t="shared" si="2"/>
        <v>0</v>
      </c>
      <c r="BH117" s="121">
        <f t="shared" si="3"/>
        <v>0</v>
      </c>
      <c r="BI117" s="121">
        <f t="shared" si="4"/>
        <v>0</v>
      </c>
      <c r="BJ117" s="120" t="s">
        <v>86</v>
      </c>
      <c r="BK117" s="116"/>
      <c r="BL117" s="116"/>
      <c r="BM117" s="116"/>
    </row>
    <row r="118" spans="2:65" s="1" customFormat="1" x14ac:dyDescent="0.2">
      <c r="B118" s="27"/>
      <c r="L118" s="27"/>
    </row>
    <row r="119" spans="2:65" s="1" customFormat="1" ht="29.25" customHeight="1" x14ac:dyDescent="0.2">
      <c r="B119" s="27"/>
      <c r="C119" s="122" t="s">
        <v>148</v>
      </c>
      <c r="D119" s="94"/>
      <c r="E119" s="94"/>
      <c r="F119" s="94"/>
      <c r="G119" s="94"/>
      <c r="H119" s="94"/>
      <c r="I119" s="94"/>
      <c r="J119" s="123">
        <f>ROUND(J98+J111,2)</f>
        <v>6221.8</v>
      </c>
      <c r="K119" s="94"/>
      <c r="L119" s="27"/>
    </row>
    <row r="120" spans="2:65" s="1" customFormat="1" ht="6.95" customHeight="1" x14ac:dyDescent="0.2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27"/>
    </row>
    <row r="124" spans="2:65" s="1" customFormat="1" ht="6.95" customHeight="1" x14ac:dyDescent="0.2"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27"/>
    </row>
    <row r="125" spans="2:65" s="1" customFormat="1" ht="24.95" customHeight="1" x14ac:dyDescent="0.2">
      <c r="B125" s="27"/>
      <c r="C125" s="17" t="s">
        <v>149</v>
      </c>
      <c r="L125" s="27"/>
    </row>
    <row r="126" spans="2:65" s="1" customFormat="1" ht="6.95" customHeight="1" x14ac:dyDescent="0.2">
      <c r="B126" s="27"/>
      <c r="L126" s="27"/>
    </row>
    <row r="127" spans="2:65" s="1" customFormat="1" ht="12" customHeight="1" x14ac:dyDescent="0.2">
      <c r="B127" s="27"/>
      <c r="C127" s="23" t="s">
        <v>14</v>
      </c>
      <c r="L127" s="27"/>
    </row>
    <row r="128" spans="2:65" s="1" customFormat="1" ht="27" customHeight="1" x14ac:dyDescent="0.2">
      <c r="B128" s="27"/>
      <c r="E128" s="224" t="str">
        <f>E7</f>
        <v>SPŠ J. Murgaša B.Bystrica - kompletná rekonštrukcia objektov - zníženie energetickej náročnosti</v>
      </c>
      <c r="F128" s="227"/>
      <c r="G128" s="227"/>
      <c r="H128" s="227"/>
      <c r="L128" s="27"/>
    </row>
    <row r="129" spans="2:65" ht="12" customHeight="1" x14ac:dyDescent="0.2">
      <c r="B129" s="16"/>
      <c r="C129" s="23" t="s">
        <v>118</v>
      </c>
      <c r="L129" s="16"/>
    </row>
    <row r="130" spans="2:65" s="1" customFormat="1" ht="14.45" customHeight="1" x14ac:dyDescent="0.2">
      <c r="B130" s="27"/>
      <c r="E130" s="224" t="s">
        <v>119</v>
      </c>
      <c r="F130" s="223"/>
      <c r="G130" s="223"/>
      <c r="H130" s="223"/>
      <c r="L130" s="27"/>
    </row>
    <row r="131" spans="2:65" s="1" customFormat="1" ht="12" customHeight="1" x14ac:dyDescent="0.2">
      <c r="B131" s="27"/>
      <c r="C131" s="23" t="s">
        <v>120</v>
      </c>
      <c r="L131" s="27"/>
    </row>
    <row r="132" spans="2:65" s="1" customFormat="1" ht="15.6" customHeight="1" x14ac:dyDescent="0.2">
      <c r="B132" s="27"/>
      <c r="E132" s="185" t="str">
        <f>E11</f>
        <v>A1 - Búracie práce</v>
      </c>
      <c r="F132" s="223"/>
      <c r="G132" s="223"/>
      <c r="H132" s="223"/>
      <c r="L132" s="27"/>
    </row>
    <row r="133" spans="2:65" s="1" customFormat="1" ht="6.95" customHeight="1" x14ac:dyDescent="0.2">
      <c r="B133" s="27"/>
      <c r="L133" s="27"/>
    </row>
    <row r="134" spans="2:65" s="1" customFormat="1" ht="12" customHeight="1" x14ac:dyDescent="0.2">
      <c r="B134" s="27"/>
      <c r="C134" s="23" t="s">
        <v>18</v>
      </c>
      <c r="F134" s="21" t="str">
        <f>F14</f>
        <v>Hurbanova 6, 975 18 BB</v>
      </c>
      <c r="I134" s="23" t="s">
        <v>20</v>
      </c>
      <c r="J134" s="47">
        <f>IF(J14="","",J14)</f>
        <v>44630</v>
      </c>
      <c r="L134" s="27"/>
    </row>
    <row r="135" spans="2:65" s="1" customFormat="1" ht="6.95" customHeight="1" x14ac:dyDescent="0.2">
      <c r="B135" s="27"/>
      <c r="L135" s="27"/>
    </row>
    <row r="136" spans="2:65" s="1" customFormat="1" ht="40.9" customHeight="1" x14ac:dyDescent="0.2">
      <c r="B136" s="27"/>
      <c r="C136" s="23" t="s">
        <v>21</v>
      </c>
      <c r="F136" s="21" t="str">
        <f>E17</f>
        <v>SPŠ J. Murgaša, Banská Bystrica</v>
      </c>
      <c r="I136" s="23" t="s">
        <v>26</v>
      </c>
      <c r="J136" s="25" t="str">
        <f>E23</f>
        <v>VISIA s.r.o ,Sládkovičova 2052/50A Šala</v>
      </c>
      <c r="L136" s="27"/>
    </row>
    <row r="137" spans="2:65" s="1" customFormat="1" ht="15.6" customHeight="1" x14ac:dyDescent="0.2">
      <c r="B137" s="27"/>
      <c r="C137" s="23" t="s">
        <v>25</v>
      </c>
      <c r="F137" s="21" t="str">
        <f>IF(E20="","",E20)</f>
        <v>VERÓNY OaS s.r.o., Priemyselná 936/3, Krupina</v>
      </c>
      <c r="I137" s="23" t="s">
        <v>30</v>
      </c>
      <c r="J137" s="25" t="str">
        <f>E26</f>
        <v xml:space="preserve"> </v>
      </c>
      <c r="L137" s="27"/>
    </row>
    <row r="138" spans="2:65" s="1" customFormat="1" ht="10.35" customHeight="1" x14ac:dyDescent="0.2">
      <c r="B138" s="27"/>
      <c r="L138" s="27"/>
    </row>
    <row r="139" spans="2:65" s="10" customFormat="1" ht="29.25" customHeight="1" x14ac:dyDescent="0.2">
      <c r="B139" s="124"/>
      <c r="C139" s="125" t="s">
        <v>150</v>
      </c>
      <c r="D139" s="126" t="s">
        <v>58</v>
      </c>
      <c r="E139" s="126" t="s">
        <v>54</v>
      </c>
      <c r="F139" s="126" t="s">
        <v>55</v>
      </c>
      <c r="G139" s="126" t="s">
        <v>151</v>
      </c>
      <c r="H139" s="126" t="s">
        <v>152</v>
      </c>
      <c r="I139" s="126" t="s">
        <v>153</v>
      </c>
      <c r="J139" s="127" t="s">
        <v>126</v>
      </c>
      <c r="K139" s="128" t="s">
        <v>154</v>
      </c>
      <c r="L139" s="124"/>
      <c r="M139" s="53" t="s">
        <v>1</v>
      </c>
      <c r="N139" s="54" t="s">
        <v>37</v>
      </c>
      <c r="O139" s="54" t="s">
        <v>155</v>
      </c>
      <c r="P139" s="54" t="s">
        <v>156</v>
      </c>
      <c r="Q139" s="54" t="s">
        <v>157</v>
      </c>
      <c r="R139" s="54" t="s">
        <v>158</v>
      </c>
      <c r="S139" s="54" t="s">
        <v>159</v>
      </c>
      <c r="T139" s="55" t="s">
        <v>160</v>
      </c>
    </row>
    <row r="140" spans="2:65" s="1" customFormat="1" ht="22.9" customHeight="1" x14ac:dyDescent="0.25">
      <c r="B140" s="27"/>
      <c r="C140" s="58" t="s">
        <v>122</v>
      </c>
      <c r="I140" s="152"/>
      <c r="J140" s="170">
        <f>BK140</f>
        <v>6221.7999999999993</v>
      </c>
      <c r="L140" s="27"/>
      <c r="M140" s="56"/>
      <c r="N140" s="48"/>
      <c r="O140" s="48"/>
      <c r="P140" s="129">
        <f>P141+P159+P173</f>
        <v>0</v>
      </c>
      <c r="Q140" s="48"/>
      <c r="R140" s="129">
        <f>R141+R159+R173</f>
        <v>8.4312999999999992E-3</v>
      </c>
      <c r="S140" s="48"/>
      <c r="T140" s="130">
        <f>T141+T159+T173</f>
        <v>41.983630000000005</v>
      </c>
      <c r="AT140" s="13" t="s">
        <v>72</v>
      </c>
      <c r="AU140" s="13" t="s">
        <v>128</v>
      </c>
      <c r="BK140" s="131">
        <f>BK141+BK159+BK173</f>
        <v>6221.7999999999993</v>
      </c>
    </row>
    <row r="141" spans="2:65" s="11" customFormat="1" ht="25.9" customHeight="1" x14ac:dyDescent="0.2">
      <c r="B141" s="132"/>
      <c r="D141" s="133" t="s">
        <v>72</v>
      </c>
      <c r="E141" s="134" t="s">
        <v>161</v>
      </c>
      <c r="F141" s="134" t="s">
        <v>162</v>
      </c>
      <c r="I141" s="171"/>
      <c r="J141" s="172">
        <f>BK141</f>
        <v>4035.5309999999999</v>
      </c>
      <c r="L141" s="132"/>
      <c r="M141" s="135"/>
      <c r="P141" s="136">
        <f>P142+P145</f>
        <v>0</v>
      </c>
      <c r="R141" s="136">
        <f>R142+R145</f>
        <v>1.5463E-3</v>
      </c>
      <c r="T141" s="137">
        <f>T142+T145</f>
        <v>39.436950000000003</v>
      </c>
      <c r="AR141" s="133" t="s">
        <v>80</v>
      </c>
      <c r="AT141" s="138" t="s">
        <v>72</v>
      </c>
      <c r="AU141" s="138" t="s">
        <v>73</v>
      </c>
      <c r="AY141" s="133" t="s">
        <v>163</v>
      </c>
      <c r="BK141" s="139">
        <f>BK142+BK145</f>
        <v>4035.5309999999999</v>
      </c>
    </row>
    <row r="142" spans="2:65" s="11" customFormat="1" ht="22.9" customHeight="1" x14ac:dyDescent="0.2">
      <c r="B142" s="132"/>
      <c r="D142" s="133" t="s">
        <v>72</v>
      </c>
      <c r="E142" s="140" t="s">
        <v>80</v>
      </c>
      <c r="F142" s="140" t="s">
        <v>164</v>
      </c>
      <c r="I142" s="171"/>
      <c r="J142" s="173">
        <f>BK142</f>
        <v>1087.2</v>
      </c>
      <c r="L142" s="132"/>
      <c r="M142" s="135"/>
      <c r="P142" s="136">
        <f>SUM(P143:P144)</f>
        <v>0</v>
      </c>
      <c r="R142" s="136">
        <f>SUM(R143:R144)</f>
        <v>0</v>
      </c>
      <c r="T142" s="137">
        <f>SUM(T143:T144)</f>
        <v>31.590750000000003</v>
      </c>
      <c r="AR142" s="133" t="s">
        <v>80</v>
      </c>
      <c r="AT142" s="138" t="s">
        <v>72</v>
      </c>
      <c r="AU142" s="138" t="s">
        <v>80</v>
      </c>
      <c r="AY142" s="133" t="s">
        <v>163</v>
      </c>
      <c r="BK142" s="139">
        <f>SUM(BK143:BK144)</f>
        <v>1087.2</v>
      </c>
    </row>
    <row r="143" spans="2:65" s="1" customFormat="1" ht="22.15" customHeight="1" x14ac:dyDescent="0.2">
      <c r="B143" s="115"/>
      <c r="C143" s="141" t="s">
        <v>80</v>
      </c>
      <c r="D143" s="141" t="s">
        <v>165</v>
      </c>
      <c r="E143" s="142" t="s">
        <v>166</v>
      </c>
      <c r="F143" s="143" t="s">
        <v>167</v>
      </c>
      <c r="G143" s="144" t="s">
        <v>168</v>
      </c>
      <c r="H143" s="145">
        <v>79</v>
      </c>
      <c r="I143" s="174">
        <v>1.89</v>
      </c>
      <c r="J143" s="175">
        <f>ROUND(I143*H143,3)</f>
        <v>149.31</v>
      </c>
      <c r="K143" s="147"/>
      <c r="L143" s="27"/>
      <c r="M143" s="148" t="s">
        <v>1</v>
      </c>
      <c r="N143" s="114" t="s">
        <v>39</v>
      </c>
      <c r="P143" s="149">
        <f>O143*H143</f>
        <v>0</v>
      </c>
      <c r="Q143" s="149">
        <v>0</v>
      </c>
      <c r="R143" s="149">
        <f>Q143*H143</f>
        <v>0</v>
      </c>
      <c r="S143" s="149">
        <v>0.13800000000000001</v>
      </c>
      <c r="T143" s="150">
        <f>S143*H143</f>
        <v>10.902000000000001</v>
      </c>
      <c r="AR143" s="151" t="s">
        <v>169</v>
      </c>
      <c r="AT143" s="151" t="s">
        <v>165</v>
      </c>
      <c r="AU143" s="151" t="s">
        <v>86</v>
      </c>
      <c r="AY143" s="13" t="s">
        <v>163</v>
      </c>
      <c r="BE143" s="152">
        <f>IF(N143="základná",J143,0)</f>
        <v>0</v>
      </c>
      <c r="BF143" s="152">
        <f>IF(N143="znížená",J143,0)</f>
        <v>149.31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3" t="s">
        <v>86</v>
      </c>
      <c r="BK143" s="153">
        <f>ROUND(I143*H143,3)</f>
        <v>149.31</v>
      </c>
      <c r="BL143" s="13" t="s">
        <v>169</v>
      </c>
      <c r="BM143" s="151" t="s">
        <v>170</v>
      </c>
    </row>
    <row r="144" spans="2:65" s="1" customFormat="1" ht="22.15" customHeight="1" x14ac:dyDescent="0.2">
      <c r="B144" s="115"/>
      <c r="C144" s="141" t="s">
        <v>86</v>
      </c>
      <c r="D144" s="141" t="s">
        <v>165</v>
      </c>
      <c r="E144" s="142" t="s">
        <v>171</v>
      </c>
      <c r="F144" s="143" t="s">
        <v>172</v>
      </c>
      <c r="G144" s="144" t="s">
        <v>168</v>
      </c>
      <c r="H144" s="145">
        <v>91.95</v>
      </c>
      <c r="I144" s="174">
        <v>10.199999999999999</v>
      </c>
      <c r="J144" s="175">
        <f>ROUND(I144*H144,3)</f>
        <v>937.89</v>
      </c>
      <c r="K144" s="147"/>
      <c r="L144" s="27"/>
      <c r="M144" s="148" t="s">
        <v>1</v>
      </c>
      <c r="N144" s="114" t="s">
        <v>39</v>
      </c>
      <c r="P144" s="149">
        <f>O144*H144</f>
        <v>0</v>
      </c>
      <c r="Q144" s="149">
        <v>0</v>
      </c>
      <c r="R144" s="149">
        <f>Q144*H144</f>
        <v>0</v>
      </c>
      <c r="S144" s="149">
        <v>0.22500000000000001</v>
      </c>
      <c r="T144" s="150">
        <f>S144*H144</f>
        <v>20.688750000000002</v>
      </c>
      <c r="AR144" s="151" t="s">
        <v>169</v>
      </c>
      <c r="AT144" s="151" t="s">
        <v>165</v>
      </c>
      <c r="AU144" s="151" t="s">
        <v>86</v>
      </c>
      <c r="AY144" s="13" t="s">
        <v>163</v>
      </c>
      <c r="BE144" s="152">
        <f>IF(N144="základná",J144,0)</f>
        <v>0</v>
      </c>
      <c r="BF144" s="152">
        <f>IF(N144="znížená",J144,0)</f>
        <v>937.89</v>
      </c>
      <c r="BG144" s="152">
        <f>IF(N144="zákl. prenesená",J144,0)</f>
        <v>0</v>
      </c>
      <c r="BH144" s="152">
        <f>IF(N144="zníž. prenesená",J144,0)</f>
        <v>0</v>
      </c>
      <c r="BI144" s="152">
        <f>IF(N144="nulová",J144,0)</f>
        <v>0</v>
      </c>
      <c r="BJ144" s="13" t="s">
        <v>86</v>
      </c>
      <c r="BK144" s="153">
        <f>ROUND(I144*H144,3)</f>
        <v>937.89</v>
      </c>
      <c r="BL144" s="13" t="s">
        <v>169</v>
      </c>
      <c r="BM144" s="151" t="s">
        <v>173</v>
      </c>
    </row>
    <row r="145" spans="2:65" s="11" customFormat="1" ht="22.9" customHeight="1" x14ac:dyDescent="0.2">
      <c r="B145" s="132"/>
      <c r="D145" s="133" t="s">
        <v>72</v>
      </c>
      <c r="E145" s="140" t="s">
        <v>174</v>
      </c>
      <c r="F145" s="140" t="s">
        <v>175</v>
      </c>
      <c r="I145" s="171"/>
      <c r="J145" s="173">
        <f>BK145</f>
        <v>2948.3310000000001</v>
      </c>
      <c r="L145" s="132"/>
      <c r="M145" s="135"/>
      <c r="P145" s="136">
        <f>SUM(P146:P158)</f>
        <v>0</v>
      </c>
      <c r="R145" s="136">
        <f>SUM(R146:R158)</f>
        <v>1.5463E-3</v>
      </c>
      <c r="T145" s="137">
        <f>SUM(T146:T158)</f>
        <v>7.8462000000000005</v>
      </c>
      <c r="AR145" s="133" t="s">
        <v>80</v>
      </c>
      <c r="AT145" s="138" t="s">
        <v>72</v>
      </c>
      <c r="AU145" s="138" t="s">
        <v>80</v>
      </c>
      <c r="AY145" s="133" t="s">
        <v>163</v>
      </c>
      <c r="BK145" s="139">
        <f>SUM(BK146:BK158)</f>
        <v>2948.3310000000001</v>
      </c>
    </row>
    <row r="146" spans="2:65" s="1" customFormat="1" ht="22.15" customHeight="1" x14ac:dyDescent="0.2">
      <c r="B146" s="115"/>
      <c r="C146" s="141" t="s">
        <v>176</v>
      </c>
      <c r="D146" s="141" t="s">
        <v>165</v>
      </c>
      <c r="E146" s="142" t="s">
        <v>177</v>
      </c>
      <c r="F146" s="143" t="s">
        <v>178</v>
      </c>
      <c r="G146" s="144" t="s">
        <v>179</v>
      </c>
      <c r="H146" s="145">
        <v>23.5</v>
      </c>
      <c r="I146" s="174">
        <v>14.47</v>
      </c>
      <c r="J146" s="175">
        <f t="shared" ref="J146:J158" si="5">ROUND(I146*H146,3)</f>
        <v>340.04500000000002</v>
      </c>
      <c r="K146" s="147"/>
      <c r="L146" s="27"/>
      <c r="M146" s="148" t="s">
        <v>1</v>
      </c>
      <c r="N146" s="114" t="s">
        <v>39</v>
      </c>
      <c r="P146" s="149">
        <f t="shared" ref="P146:P158" si="6">O146*H146</f>
        <v>0</v>
      </c>
      <c r="Q146" s="149">
        <v>6.58E-5</v>
      </c>
      <c r="R146" s="149">
        <f t="shared" ref="R146:R158" si="7">Q146*H146</f>
        <v>1.5463E-3</v>
      </c>
      <c r="S146" s="149">
        <v>0</v>
      </c>
      <c r="T146" s="150">
        <f t="shared" ref="T146:T158" si="8">S146*H146</f>
        <v>0</v>
      </c>
      <c r="AR146" s="151" t="s">
        <v>169</v>
      </c>
      <c r="AT146" s="151" t="s">
        <v>165</v>
      </c>
      <c r="AU146" s="151" t="s">
        <v>86</v>
      </c>
      <c r="AY146" s="13" t="s">
        <v>163</v>
      </c>
      <c r="BE146" s="152">
        <f t="shared" ref="BE146:BE158" si="9">IF(N146="základná",J146,0)</f>
        <v>0</v>
      </c>
      <c r="BF146" s="152">
        <f t="shared" ref="BF146:BF158" si="10">IF(N146="znížená",J146,0)</f>
        <v>340.04500000000002</v>
      </c>
      <c r="BG146" s="152">
        <f t="shared" ref="BG146:BG158" si="11">IF(N146="zákl. prenesená",J146,0)</f>
        <v>0</v>
      </c>
      <c r="BH146" s="152">
        <f t="shared" ref="BH146:BH158" si="12">IF(N146="zníž. prenesená",J146,0)</f>
        <v>0</v>
      </c>
      <c r="BI146" s="152">
        <f t="shared" ref="BI146:BI158" si="13">IF(N146="nulová",J146,0)</f>
        <v>0</v>
      </c>
      <c r="BJ146" s="13" t="s">
        <v>86</v>
      </c>
      <c r="BK146" s="153">
        <f t="shared" ref="BK146:BK158" si="14">ROUND(I146*H146,3)</f>
        <v>340.04500000000002</v>
      </c>
      <c r="BL146" s="13" t="s">
        <v>169</v>
      </c>
      <c r="BM146" s="151" t="s">
        <v>180</v>
      </c>
    </row>
    <row r="147" spans="2:65" s="1" customFormat="1" ht="22.15" customHeight="1" x14ac:dyDescent="0.2">
      <c r="B147" s="115"/>
      <c r="C147" s="141" t="s">
        <v>169</v>
      </c>
      <c r="D147" s="141" t="s">
        <v>165</v>
      </c>
      <c r="E147" s="142" t="s">
        <v>181</v>
      </c>
      <c r="F147" s="143" t="s">
        <v>182</v>
      </c>
      <c r="G147" s="144" t="s">
        <v>179</v>
      </c>
      <c r="H147" s="145">
        <v>11.8</v>
      </c>
      <c r="I147" s="174">
        <v>4.96</v>
      </c>
      <c r="J147" s="175">
        <f t="shared" si="5"/>
        <v>58.527999999999999</v>
      </c>
      <c r="K147" s="147"/>
      <c r="L147" s="27"/>
      <c r="M147" s="148" t="s">
        <v>1</v>
      </c>
      <c r="N147" s="114" t="s">
        <v>39</v>
      </c>
      <c r="P147" s="149">
        <f t="shared" si="6"/>
        <v>0</v>
      </c>
      <c r="Q147" s="149">
        <v>0</v>
      </c>
      <c r="R147" s="149">
        <f t="shared" si="7"/>
        <v>0</v>
      </c>
      <c r="S147" s="149">
        <v>5.0000000000000001E-3</v>
      </c>
      <c r="T147" s="150">
        <f t="shared" si="8"/>
        <v>5.9000000000000004E-2</v>
      </c>
      <c r="AR147" s="151" t="s">
        <v>169</v>
      </c>
      <c r="AT147" s="151" t="s">
        <v>165</v>
      </c>
      <c r="AU147" s="151" t="s">
        <v>86</v>
      </c>
      <c r="AY147" s="13" t="s">
        <v>163</v>
      </c>
      <c r="BE147" s="152">
        <f t="shared" si="9"/>
        <v>0</v>
      </c>
      <c r="BF147" s="152">
        <f t="shared" si="10"/>
        <v>58.527999999999999</v>
      </c>
      <c r="BG147" s="152">
        <f t="shared" si="11"/>
        <v>0</v>
      </c>
      <c r="BH147" s="152">
        <f t="shared" si="12"/>
        <v>0</v>
      </c>
      <c r="BI147" s="152">
        <f t="shared" si="13"/>
        <v>0</v>
      </c>
      <c r="BJ147" s="13" t="s">
        <v>86</v>
      </c>
      <c r="BK147" s="153">
        <f t="shared" si="14"/>
        <v>58.527999999999999</v>
      </c>
      <c r="BL147" s="13" t="s">
        <v>169</v>
      </c>
      <c r="BM147" s="151" t="s">
        <v>183</v>
      </c>
    </row>
    <row r="148" spans="2:65" s="1" customFormat="1" ht="22.15" customHeight="1" x14ac:dyDescent="0.2">
      <c r="B148" s="115"/>
      <c r="C148" s="141" t="s">
        <v>184</v>
      </c>
      <c r="D148" s="141" t="s">
        <v>165</v>
      </c>
      <c r="E148" s="142" t="s">
        <v>185</v>
      </c>
      <c r="F148" s="143" t="s">
        <v>186</v>
      </c>
      <c r="G148" s="144" t="s">
        <v>187</v>
      </c>
      <c r="H148" s="145">
        <v>2</v>
      </c>
      <c r="I148" s="174">
        <v>0.97</v>
      </c>
      <c r="J148" s="175">
        <f t="shared" si="5"/>
        <v>1.94</v>
      </c>
      <c r="K148" s="147"/>
      <c r="L148" s="27"/>
      <c r="M148" s="148" t="s">
        <v>1</v>
      </c>
      <c r="N148" s="114" t="s">
        <v>39</v>
      </c>
      <c r="P148" s="149">
        <f t="shared" si="6"/>
        <v>0</v>
      </c>
      <c r="Q148" s="149">
        <v>0</v>
      </c>
      <c r="R148" s="149">
        <f t="shared" si="7"/>
        <v>0</v>
      </c>
      <c r="S148" s="149">
        <v>0.03</v>
      </c>
      <c r="T148" s="150">
        <f t="shared" si="8"/>
        <v>0.06</v>
      </c>
      <c r="AR148" s="151" t="s">
        <v>169</v>
      </c>
      <c r="AT148" s="151" t="s">
        <v>165</v>
      </c>
      <c r="AU148" s="151" t="s">
        <v>86</v>
      </c>
      <c r="AY148" s="13" t="s">
        <v>163</v>
      </c>
      <c r="BE148" s="152">
        <f t="shared" si="9"/>
        <v>0</v>
      </c>
      <c r="BF148" s="152">
        <f t="shared" si="10"/>
        <v>1.94</v>
      </c>
      <c r="BG148" s="152">
        <f t="shared" si="11"/>
        <v>0</v>
      </c>
      <c r="BH148" s="152">
        <f t="shared" si="12"/>
        <v>0</v>
      </c>
      <c r="BI148" s="152">
        <f t="shared" si="13"/>
        <v>0</v>
      </c>
      <c r="BJ148" s="13" t="s">
        <v>86</v>
      </c>
      <c r="BK148" s="153">
        <f t="shared" si="14"/>
        <v>1.94</v>
      </c>
      <c r="BL148" s="13" t="s">
        <v>169</v>
      </c>
      <c r="BM148" s="151" t="s">
        <v>188</v>
      </c>
    </row>
    <row r="149" spans="2:65" s="1" customFormat="1" ht="22.15" customHeight="1" x14ac:dyDescent="0.2">
      <c r="B149" s="115"/>
      <c r="C149" s="141" t="s">
        <v>189</v>
      </c>
      <c r="D149" s="141" t="s">
        <v>165</v>
      </c>
      <c r="E149" s="142" t="s">
        <v>190</v>
      </c>
      <c r="F149" s="143" t="s">
        <v>191</v>
      </c>
      <c r="G149" s="144" t="s">
        <v>187</v>
      </c>
      <c r="H149" s="145">
        <v>16</v>
      </c>
      <c r="I149" s="174">
        <v>0.46</v>
      </c>
      <c r="J149" s="175">
        <f t="shared" si="5"/>
        <v>7.36</v>
      </c>
      <c r="K149" s="147"/>
      <c r="L149" s="27"/>
      <c r="M149" s="148" t="s">
        <v>1</v>
      </c>
      <c r="N149" s="114" t="s">
        <v>39</v>
      </c>
      <c r="P149" s="149">
        <f t="shared" si="6"/>
        <v>0</v>
      </c>
      <c r="Q149" s="149">
        <v>0</v>
      </c>
      <c r="R149" s="149">
        <f t="shared" si="7"/>
        <v>0</v>
      </c>
      <c r="S149" s="149">
        <v>1.4E-2</v>
      </c>
      <c r="T149" s="150">
        <f t="shared" si="8"/>
        <v>0.224</v>
      </c>
      <c r="AR149" s="151" t="s">
        <v>169</v>
      </c>
      <c r="AT149" s="151" t="s">
        <v>165</v>
      </c>
      <c r="AU149" s="151" t="s">
        <v>86</v>
      </c>
      <c r="AY149" s="13" t="s">
        <v>163</v>
      </c>
      <c r="BE149" s="152">
        <f t="shared" si="9"/>
        <v>0</v>
      </c>
      <c r="BF149" s="152">
        <f t="shared" si="10"/>
        <v>7.36</v>
      </c>
      <c r="BG149" s="152">
        <f t="shared" si="11"/>
        <v>0</v>
      </c>
      <c r="BH149" s="152">
        <f t="shared" si="12"/>
        <v>0</v>
      </c>
      <c r="BI149" s="152">
        <f t="shared" si="13"/>
        <v>0</v>
      </c>
      <c r="BJ149" s="13" t="s">
        <v>86</v>
      </c>
      <c r="BK149" s="153">
        <f t="shared" si="14"/>
        <v>7.36</v>
      </c>
      <c r="BL149" s="13" t="s">
        <v>169</v>
      </c>
      <c r="BM149" s="151" t="s">
        <v>192</v>
      </c>
    </row>
    <row r="150" spans="2:65" s="1" customFormat="1" ht="13.9" customHeight="1" x14ac:dyDescent="0.2">
      <c r="B150" s="115"/>
      <c r="C150" s="141" t="s">
        <v>193</v>
      </c>
      <c r="D150" s="141" t="s">
        <v>165</v>
      </c>
      <c r="E150" s="142" t="s">
        <v>194</v>
      </c>
      <c r="F150" s="143" t="s">
        <v>195</v>
      </c>
      <c r="G150" s="144" t="s">
        <v>179</v>
      </c>
      <c r="H150" s="145">
        <v>82</v>
      </c>
      <c r="I150" s="174">
        <v>3</v>
      </c>
      <c r="J150" s="175">
        <f t="shared" si="5"/>
        <v>246</v>
      </c>
      <c r="K150" s="147"/>
      <c r="L150" s="27"/>
      <c r="M150" s="148" t="s">
        <v>1</v>
      </c>
      <c r="N150" s="114" t="s">
        <v>39</v>
      </c>
      <c r="P150" s="149">
        <f t="shared" si="6"/>
        <v>0</v>
      </c>
      <c r="Q150" s="149">
        <v>0</v>
      </c>
      <c r="R150" s="149">
        <f t="shared" si="7"/>
        <v>0</v>
      </c>
      <c r="S150" s="149">
        <v>7.0000000000000001E-3</v>
      </c>
      <c r="T150" s="150">
        <f t="shared" si="8"/>
        <v>0.57400000000000007</v>
      </c>
      <c r="AR150" s="151" t="s">
        <v>169</v>
      </c>
      <c r="AT150" s="151" t="s">
        <v>165</v>
      </c>
      <c r="AU150" s="151" t="s">
        <v>86</v>
      </c>
      <c r="AY150" s="13" t="s">
        <v>163</v>
      </c>
      <c r="BE150" s="152">
        <f t="shared" si="9"/>
        <v>0</v>
      </c>
      <c r="BF150" s="152">
        <f t="shared" si="10"/>
        <v>246</v>
      </c>
      <c r="BG150" s="152">
        <f t="shared" si="11"/>
        <v>0</v>
      </c>
      <c r="BH150" s="152">
        <f t="shared" si="12"/>
        <v>0</v>
      </c>
      <c r="BI150" s="152">
        <f t="shared" si="13"/>
        <v>0</v>
      </c>
      <c r="BJ150" s="13" t="s">
        <v>86</v>
      </c>
      <c r="BK150" s="153">
        <f t="shared" si="14"/>
        <v>246</v>
      </c>
      <c r="BL150" s="13" t="s">
        <v>169</v>
      </c>
      <c r="BM150" s="151" t="s">
        <v>196</v>
      </c>
    </row>
    <row r="151" spans="2:65" s="1" customFormat="1" ht="22.15" customHeight="1" x14ac:dyDescent="0.2">
      <c r="B151" s="115"/>
      <c r="C151" s="141" t="s">
        <v>197</v>
      </c>
      <c r="D151" s="141" t="s">
        <v>165</v>
      </c>
      <c r="E151" s="142" t="s">
        <v>198</v>
      </c>
      <c r="F151" s="143" t="s">
        <v>199</v>
      </c>
      <c r="G151" s="144" t="s">
        <v>168</v>
      </c>
      <c r="H151" s="145">
        <v>101.9</v>
      </c>
      <c r="I151" s="174">
        <v>2.15</v>
      </c>
      <c r="J151" s="175">
        <f t="shared" si="5"/>
        <v>219.08500000000001</v>
      </c>
      <c r="K151" s="147"/>
      <c r="L151" s="27"/>
      <c r="M151" s="148" t="s">
        <v>1</v>
      </c>
      <c r="N151" s="114" t="s">
        <v>39</v>
      </c>
      <c r="P151" s="149">
        <f t="shared" si="6"/>
        <v>0</v>
      </c>
      <c r="Q151" s="149">
        <v>0</v>
      </c>
      <c r="R151" s="149">
        <f t="shared" si="7"/>
        <v>0</v>
      </c>
      <c r="S151" s="149">
        <v>6.8000000000000005E-2</v>
      </c>
      <c r="T151" s="150">
        <f t="shared" si="8"/>
        <v>6.9292000000000007</v>
      </c>
      <c r="AR151" s="151" t="s">
        <v>169</v>
      </c>
      <c r="AT151" s="151" t="s">
        <v>165</v>
      </c>
      <c r="AU151" s="151" t="s">
        <v>86</v>
      </c>
      <c r="AY151" s="13" t="s">
        <v>163</v>
      </c>
      <c r="BE151" s="152">
        <f t="shared" si="9"/>
        <v>0</v>
      </c>
      <c r="BF151" s="152">
        <f t="shared" si="10"/>
        <v>219.08500000000001</v>
      </c>
      <c r="BG151" s="152">
        <f t="shared" si="11"/>
        <v>0</v>
      </c>
      <c r="BH151" s="152">
        <f t="shared" si="12"/>
        <v>0</v>
      </c>
      <c r="BI151" s="152">
        <f t="shared" si="13"/>
        <v>0</v>
      </c>
      <c r="BJ151" s="13" t="s">
        <v>86</v>
      </c>
      <c r="BK151" s="153">
        <f t="shared" si="14"/>
        <v>219.08500000000001</v>
      </c>
      <c r="BL151" s="13" t="s">
        <v>169</v>
      </c>
      <c r="BM151" s="151" t="s">
        <v>200</v>
      </c>
    </row>
    <row r="152" spans="2:65" s="1" customFormat="1" ht="22.15" customHeight="1" x14ac:dyDescent="0.2">
      <c r="B152" s="115"/>
      <c r="C152" s="141" t="s">
        <v>174</v>
      </c>
      <c r="D152" s="141" t="s">
        <v>165</v>
      </c>
      <c r="E152" s="142" t="s">
        <v>201</v>
      </c>
      <c r="F152" s="143" t="s">
        <v>202</v>
      </c>
      <c r="G152" s="144" t="s">
        <v>203</v>
      </c>
      <c r="H152" s="145">
        <v>41.624000000000002</v>
      </c>
      <c r="I152" s="174">
        <v>6.7</v>
      </c>
      <c r="J152" s="175">
        <f t="shared" si="5"/>
        <v>278.88099999999997</v>
      </c>
      <c r="K152" s="147"/>
      <c r="L152" s="27"/>
      <c r="M152" s="148" t="s">
        <v>1</v>
      </c>
      <c r="N152" s="114" t="s">
        <v>39</v>
      </c>
      <c r="P152" s="149">
        <f t="shared" si="6"/>
        <v>0</v>
      </c>
      <c r="Q152" s="149">
        <v>0</v>
      </c>
      <c r="R152" s="149">
        <f t="shared" si="7"/>
        <v>0</v>
      </c>
      <c r="S152" s="149">
        <v>0</v>
      </c>
      <c r="T152" s="150">
        <f t="shared" si="8"/>
        <v>0</v>
      </c>
      <c r="AR152" s="151" t="s">
        <v>169</v>
      </c>
      <c r="AT152" s="151" t="s">
        <v>165</v>
      </c>
      <c r="AU152" s="151" t="s">
        <v>86</v>
      </c>
      <c r="AY152" s="13" t="s">
        <v>163</v>
      </c>
      <c r="BE152" s="152">
        <f t="shared" si="9"/>
        <v>0</v>
      </c>
      <c r="BF152" s="152">
        <f t="shared" si="10"/>
        <v>278.88099999999997</v>
      </c>
      <c r="BG152" s="152">
        <f t="shared" si="11"/>
        <v>0</v>
      </c>
      <c r="BH152" s="152">
        <f t="shared" si="12"/>
        <v>0</v>
      </c>
      <c r="BI152" s="152">
        <f t="shared" si="13"/>
        <v>0</v>
      </c>
      <c r="BJ152" s="13" t="s">
        <v>86</v>
      </c>
      <c r="BK152" s="153">
        <f t="shared" si="14"/>
        <v>278.88099999999997</v>
      </c>
      <c r="BL152" s="13" t="s">
        <v>169</v>
      </c>
      <c r="BM152" s="151" t="s">
        <v>204</v>
      </c>
    </row>
    <row r="153" spans="2:65" s="1" customFormat="1" ht="22.15" customHeight="1" x14ac:dyDescent="0.2">
      <c r="B153" s="115"/>
      <c r="C153" s="141" t="s">
        <v>205</v>
      </c>
      <c r="D153" s="141" t="s">
        <v>165</v>
      </c>
      <c r="E153" s="142" t="s">
        <v>206</v>
      </c>
      <c r="F153" s="143" t="s">
        <v>207</v>
      </c>
      <c r="G153" s="144" t="s">
        <v>203</v>
      </c>
      <c r="H153" s="145">
        <v>124.872</v>
      </c>
      <c r="I153" s="174">
        <v>5</v>
      </c>
      <c r="J153" s="175">
        <f t="shared" si="5"/>
        <v>624.36</v>
      </c>
      <c r="K153" s="147"/>
      <c r="L153" s="27"/>
      <c r="M153" s="148" t="s">
        <v>1</v>
      </c>
      <c r="N153" s="114" t="s">
        <v>39</v>
      </c>
      <c r="P153" s="149">
        <f t="shared" si="6"/>
        <v>0</v>
      </c>
      <c r="Q153" s="149">
        <v>0</v>
      </c>
      <c r="R153" s="149">
        <f t="shared" si="7"/>
        <v>0</v>
      </c>
      <c r="S153" s="149">
        <v>0</v>
      </c>
      <c r="T153" s="150">
        <f t="shared" si="8"/>
        <v>0</v>
      </c>
      <c r="AR153" s="151" t="s">
        <v>169</v>
      </c>
      <c r="AT153" s="151" t="s">
        <v>165</v>
      </c>
      <c r="AU153" s="151" t="s">
        <v>86</v>
      </c>
      <c r="AY153" s="13" t="s">
        <v>163</v>
      </c>
      <c r="BE153" s="152">
        <f t="shared" si="9"/>
        <v>0</v>
      </c>
      <c r="BF153" s="152">
        <f t="shared" si="10"/>
        <v>624.36</v>
      </c>
      <c r="BG153" s="152">
        <f t="shared" si="11"/>
        <v>0</v>
      </c>
      <c r="BH153" s="152">
        <f t="shared" si="12"/>
        <v>0</v>
      </c>
      <c r="BI153" s="152">
        <f t="shared" si="13"/>
        <v>0</v>
      </c>
      <c r="BJ153" s="13" t="s">
        <v>86</v>
      </c>
      <c r="BK153" s="153">
        <f t="shared" si="14"/>
        <v>624.36</v>
      </c>
      <c r="BL153" s="13" t="s">
        <v>169</v>
      </c>
      <c r="BM153" s="151" t="s">
        <v>208</v>
      </c>
    </row>
    <row r="154" spans="2:65" s="1" customFormat="1" ht="13.9" customHeight="1" x14ac:dyDescent="0.2">
      <c r="B154" s="115"/>
      <c r="C154" s="141" t="s">
        <v>209</v>
      </c>
      <c r="D154" s="141" t="s">
        <v>165</v>
      </c>
      <c r="E154" s="142" t="s">
        <v>210</v>
      </c>
      <c r="F154" s="143" t="s">
        <v>211</v>
      </c>
      <c r="G154" s="144" t="s">
        <v>203</v>
      </c>
      <c r="H154" s="145">
        <v>41.624000000000002</v>
      </c>
      <c r="I154" s="174">
        <v>7</v>
      </c>
      <c r="J154" s="175">
        <f t="shared" si="5"/>
        <v>291.36799999999999</v>
      </c>
      <c r="K154" s="147"/>
      <c r="L154" s="27"/>
      <c r="M154" s="148" t="s">
        <v>1</v>
      </c>
      <c r="N154" s="114" t="s">
        <v>39</v>
      </c>
      <c r="P154" s="149">
        <f t="shared" si="6"/>
        <v>0</v>
      </c>
      <c r="Q154" s="149">
        <v>0</v>
      </c>
      <c r="R154" s="149">
        <f t="shared" si="7"/>
        <v>0</v>
      </c>
      <c r="S154" s="149">
        <v>0</v>
      </c>
      <c r="T154" s="150">
        <f t="shared" si="8"/>
        <v>0</v>
      </c>
      <c r="AR154" s="151" t="s">
        <v>169</v>
      </c>
      <c r="AT154" s="151" t="s">
        <v>165</v>
      </c>
      <c r="AU154" s="151" t="s">
        <v>86</v>
      </c>
      <c r="AY154" s="13" t="s">
        <v>163</v>
      </c>
      <c r="BE154" s="152">
        <f t="shared" si="9"/>
        <v>0</v>
      </c>
      <c r="BF154" s="152">
        <f t="shared" si="10"/>
        <v>291.36799999999999</v>
      </c>
      <c r="BG154" s="152">
        <f t="shared" si="11"/>
        <v>0</v>
      </c>
      <c r="BH154" s="152">
        <f t="shared" si="12"/>
        <v>0</v>
      </c>
      <c r="BI154" s="152">
        <f t="shared" si="13"/>
        <v>0</v>
      </c>
      <c r="BJ154" s="13" t="s">
        <v>86</v>
      </c>
      <c r="BK154" s="153">
        <f t="shared" si="14"/>
        <v>291.36799999999999</v>
      </c>
      <c r="BL154" s="13" t="s">
        <v>169</v>
      </c>
      <c r="BM154" s="151" t="s">
        <v>212</v>
      </c>
    </row>
    <row r="155" spans="2:65" s="1" customFormat="1" ht="22.15" customHeight="1" x14ac:dyDescent="0.2">
      <c r="B155" s="115"/>
      <c r="C155" s="141" t="s">
        <v>213</v>
      </c>
      <c r="D155" s="141" t="s">
        <v>165</v>
      </c>
      <c r="E155" s="142" t="s">
        <v>214</v>
      </c>
      <c r="F155" s="143" t="s">
        <v>215</v>
      </c>
      <c r="G155" s="144" t="s">
        <v>203</v>
      </c>
      <c r="H155" s="145">
        <v>166.49600000000001</v>
      </c>
      <c r="I155" s="174">
        <v>0.44</v>
      </c>
      <c r="J155" s="175">
        <f t="shared" si="5"/>
        <v>73.257999999999996</v>
      </c>
      <c r="K155" s="147"/>
      <c r="L155" s="27"/>
      <c r="M155" s="148" t="s">
        <v>1</v>
      </c>
      <c r="N155" s="114" t="s">
        <v>39</v>
      </c>
      <c r="P155" s="149">
        <f t="shared" si="6"/>
        <v>0</v>
      </c>
      <c r="Q155" s="149">
        <v>0</v>
      </c>
      <c r="R155" s="149">
        <f t="shared" si="7"/>
        <v>0</v>
      </c>
      <c r="S155" s="149">
        <v>0</v>
      </c>
      <c r="T155" s="150">
        <f t="shared" si="8"/>
        <v>0</v>
      </c>
      <c r="AR155" s="151" t="s">
        <v>169</v>
      </c>
      <c r="AT155" s="151" t="s">
        <v>165</v>
      </c>
      <c r="AU155" s="151" t="s">
        <v>86</v>
      </c>
      <c r="AY155" s="13" t="s">
        <v>163</v>
      </c>
      <c r="BE155" s="152">
        <f t="shared" si="9"/>
        <v>0</v>
      </c>
      <c r="BF155" s="152">
        <f t="shared" si="10"/>
        <v>73.257999999999996</v>
      </c>
      <c r="BG155" s="152">
        <f t="shared" si="11"/>
        <v>0</v>
      </c>
      <c r="BH155" s="152">
        <f t="shared" si="12"/>
        <v>0</v>
      </c>
      <c r="BI155" s="152">
        <f t="shared" si="13"/>
        <v>0</v>
      </c>
      <c r="BJ155" s="13" t="s">
        <v>86</v>
      </c>
      <c r="BK155" s="153">
        <f t="shared" si="14"/>
        <v>73.257999999999996</v>
      </c>
      <c r="BL155" s="13" t="s">
        <v>169</v>
      </c>
      <c r="BM155" s="151" t="s">
        <v>216</v>
      </c>
    </row>
    <row r="156" spans="2:65" s="1" customFormat="1" ht="22.15" customHeight="1" x14ac:dyDescent="0.2">
      <c r="B156" s="115"/>
      <c r="C156" s="141" t="s">
        <v>217</v>
      </c>
      <c r="D156" s="141" t="s">
        <v>165</v>
      </c>
      <c r="E156" s="142" t="s">
        <v>218</v>
      </c>
      <c r="F156" s="143" t="s">
        <v>219</v>
      </c>
      <c r="G156" s="144" t="s">
        <v>203</v>
      </c>
      <c r="H156" s="145">
        <v>41.624000000000002</v>
      </c>
      <c r="I156" s="174">
        <v>5</v>
      </c>
      <c r="J156" s="175">
        <f t="shared" si="5"/>
        <v>208.12</v>
      </c>
      <c r="K156" s="147"/>
      <c r="L156" s="27"/>
      <c r="M156" s="148" t="s">
        <v>1</v>
      </c>
      <c r="N156" s="114" t="s">
        <v>39</v>
      </c>
      <c r="P156" s="149">
        <f t="shared" si="6"/>
        <v>0</v>
      </c>
      <c r="Q156" s="149">
        <v>0</v>
      </c>
      <c r="R156" s="149">
        <f t="shared" si="7"/>
        <v>0</v>
      </c>
      <c r="S156" s="149">
        <v>0</v>
      </c>
      <c r="T156" s="150">
        <f t="shared" si="8"/>
        <v>0</v>
      </c>
      <c r="AR156" s="151" t="s">
        <v>169</v>
      </c>
      <c r="AT156" s="151" t="s">
        <v>165</v>
      </c>
      <c r="AU156" s="151" t="s">
        <v>86</v>
      </c>
      <c r="AY156" s="13" t="s">
        <v>163</v>
      </c>
      <c r="BE156" s="152">
        <f t="shared" si="9"/>
        <v>0</v>
      </c>
      <c r="BF156" s="152">
        <f t="shared" si="10"/>
        <v>208.12</v>
      </c>
      <c r="BG156" s="152">
        <f t="shared" si="11"/>
        <v>0</v>
      </c>
      <c r="BH156" s="152">
        <f t="shared" si="12"/>
        <v>0</v>
      </c>
      <c r="BI156" s="152">
        <f t="shared" si="13"/>
        <v>0</v>
      </c>
      <c r="BJ156" s="13" t="s">
        <v>86</v>
      </c>
      <c r="BK156" s="153">
        <f t="shared" si="14"/>
        <v>208.12</v>
      </c>
      <c r="BL156" s="13" t="s">
        <v>169</v>
      </c>
      <c r="BM156" s="151" t="s">
        <v>220</v>
      </c>
    </row>
    <row r="157" spans="2:65" s="1" customFormat="1" ht="22.15" customHeight="1" x14ac:dyDescent="0.2">
      <c r="B157" s="115"/>
      <c r="C157" s="141" t="s">
        <v>221</v>
      </c>
      <c r="D157" s="141" t="s">
        <v>165</v>
      </c>
      <c r="E157" s="142" t="s">
        <v>222</v>
      </c>
      <c r="F157" s="143" t="s">
        <v>223</v>
      </c>
      <c r="G157" s="144" t="s">
        <v>203</v>
      </c>
      <c r="H157" s="145">
        <v>332.99200000000002</v>
      </c>
      <c r="I157" s="174">
        <v>0.8</v>
      </c>
      <c r="J157" s="175">
        <f t="shared" si="5"/>
        <v>266.39400000000001</v>
      </c>
      <c r="K157" s="147"/>
      <c r="L157" s="27"/>
      <c r="M157" s="148" t="s">
        <v>1</v>
      </c>
      <c r="N157" s="114" t="s">
        <v>39</v>
      </c>
      <c r="P157" s="149">
        <f t="shared" si="6"/>
        <v>0</v>
      </c>
      <c r="Q157" s="149">
        <v>0</v>
      </c>
      <c r="R157" s="149">
        <f t="shared" si="7"/>
        <v>0</v>
      </c>
      <c r="S157" s="149">
        <v>0</v>
      </c>
      <c r="T157" s="150">
        <f t="shared" si="8"/>
        <v>0</v>
      </c>
      <c r="AR157" s="151" t="s">
        <v>169</v>
      </c>
      <c r="AT157" s="151" t="s">
        <v>165</v>
      </c>
      <c r="AU157" s="151" t="s">
        <v>86</v>
      </c>
      <c r="AY157" s="13" t="s">
        <v>163</v>
      </c>
      <c r="BE157" s="152">
        <f t="shared" si="9"/>
        <v>0</v>
      </c>
      <c r="BF157" s="152">
        <f t="shared" si="10"/>
        <v>266.39400000000001</v>
      </c>
      <c r="BG157" s="152">
        <f t="shared" si="11"/>
        <v>0</v>
      </c>
      <c r="BH157" s="152">
        <f t="shared" si="12"/>
        <v>0</v>
      </c>
      <c r="BI157" s="152">
        <f t="shared" si="13"/>
        <v>0</v>
      </c>
      <c r="BJ157" s="13" t="s">
        <v>86</v>
      </c>
      <c r="BK157" s="153">
        <f t="shared" si="14"/>
        <v>266.39400000000001</v>
      </c>
      <c r="BL157" s="13" t="s">
        <v>169</v>
      </c>
      <c r="BM157" s="151" t="s">
        <v>224</v>
      </c>
    </row>
    <row r="158" spans="2:65" s="1" customFormat="1" ht="22.15" customHeight="1" x14ac:dyDescent="0.2">
      <c r="B158" s="115"/>
      <c r="C158" s="141" t="s">
        <v>225</v>
      </c>
      <c r="D158" s="141" t="s">
        <v>165</v>
      </c>
      <c r="E158" s="142" t="s">
        <v>226</v>
      </c>
      <c r="F158" s="143" t="s">
        <v>227</v>
      </c>
      <c r="G158" s="144" t="s">
        <v>203</v>
      </c>
      <c r="H158" s="145">
        <v>41.624000000000002</v>
      </c>
      <c r="I158" s="174">
        <v>8</v>
      </c>
      <c r="J158" s="175">
        <f t="shared" si="5"/>
        <v>332.99200000000002</v>
      </c>
      <c r="K158" s="147"/>
      <c r="L158" s="27"/>
      <c r="M158" s="148" t="s">
        <v>1</v>
      </c>
      <c r="N158" s="114" t="s">
        <v>39</v>
      </c>
      <c r="P158" s="149">
        <f t="shared" si="6"/>
        <v>0</v>
      </c>
      <c r="Q158" s="149">
        <v>0</v>
      </c>
      <c r="R158" s="149">
        <f t="shared" si="7"/>
        <v>0</v>
      </c>
      <c r="S158" s="149">
        <v>0</v>
      </c>
      <c r="T158" s="150">
        <f t="shared" si="8"/>
        <v>0</v>
      </c>
      <c r="AR158" s="151" t="s">
        <v>169</v>
      </c>
      <c r="AT158" s="151" t="s">
        <v>165</v>
      </c>
      <c r="AU158" s="151" t="s">
        <v>86</v>
      </c>
      <c r="AY158" s="13" t="s">
        <v>163</v>
      </c>
      <c r="BE158" s="152">
        <f t="shared" si="9"/>
        <v>0</v>
      </c>
      <c r="BF158" s="152">
        <f t="shared" si="10"/>
        <v>332.99200000000002</v>
      </c>
      <c r="BG158" s="152">
        <f t="shared" si="11"/>
        <v>0</v>
      </c>
      <c r="BH158" s="152">
        <f t="shared" si="12"/>
        <v>0</v>
      </c>
      <c r="BI158" s="152">
        <f t="shared" si="13"/>
        <v>0</v>
      </c>
      <c r="BJ158" s="13" t="s">
        <v>86</v>
      </c>
      <c r="BK158" s="153">
        <f t="shared" si="14"/>
        <v>332.99200000000002</v>
      </c>
      <c r="BL158" s="13" t="s">
        <v>169</v>
      </c>
      <c r="BM158" s="151" t="s">
        <v>228</v>
      </c>
    </row>
    <row r="159" spans="2:65" s="11" customFormat="1" ht="25.9" customHeight="1" x14ac:dyDescent="0.2">
      <c r="B159" s="132"/>
      <c r="D159" s="133" t="s">
        <v>72</v>
      </c>
      <c r="E159" s="134" t="s">
        <v>229</v>
      </c>
      <c r="F159" s="134" t="s">
        <v>230</v>
      </c>
      <c r="I159" s="171"/>
      <c r="J159" s="172">
        <f>BK159</f>
        <v>1576.029</v>
      </c>
      <c r="L159" s="132"/>
      <c r="M159" s="135"/>
      <c r="P159" s="136">
        <f>P160+P162+P169+P171</f>
        <v>0</v>
      </c>
      <c r="R159" s="136">
        <f>R160+R162+R169+R171</f>
        <v>6.8849999999999996E-3</v>
      </c>
      <c r="T159" s="137">
        <f>T160+T162+T169+T171</f>
        <v>2.18743</v>
      </c>
      <c r="AR159" s="133" t="s">
        <v>86</v>
      </c>
      <c r="AT159" s="138" t="s">
        <v>72</v>
      </c>
      <c r="AU159" s="138" t="s">
        <v>73</v>
      </c>
      <c r="AY159" s="133" t="s">
        <v>163</v>
      </c>
      <c r="BK159" s="139">
        <f>BK160+BK162+BK169+BK171</f>
        <v>1576.029</v>
      </c>
    </row>
    <row r="160" spans="2:65" s="11" customFormat="1" ht="22.9" customHeight="1" x14ac:dyDescent="0.2">
      <c r="B160" s="132"/>
      <c r="D160" s="133" t="s">
        <v>72</v>
      </c>
      <c r="E160" s="140" t="s">
        <v>231</v>
      </c>
      <c r="F160" s="140" t="s">
        <v>232</v>
      </c>
      <c r="I160" s="171"/>
      <c r="J160" s="173">
        <f>BK160</f>
        <v>42.14</v>
      </c>
      <c r="L160" s="132"/>
      <c r="M160" s="135"/>
      <c r="P160" s="136">
        <f>P161</f>
        <v>0</v>
      </c>
      <c r="R160" s="136">
        <f>R161</f>
        <v>0</v>
      </c>
      <c r="T160" s="137">
        <f>T161</f>
        <v>0.14790999999999999</v>
      </c>
      <c r="AR160" s="133" t="s">
        <v>86</v>
      </c>
      <c r="AT160" s="138" t="s">
        <v>72</v>
      </c>
      <c r="AU160" s="138" t="s">
        <v>80</v>
      </c>
      <c r="AY160" s="133" t="s">
        <v>163</v>
      </c>
      <c r="BK160" s="139">
        <f>BK161</f>
        <v>42.14</v>
      </c>
    </row>
    <row r="161" spans="2:65" s="1" customFormat="1" ht="13.9" customHeight="1" x14ac:dyDescent="0.2">
      <c r="B161" s="115"/>
      <c r="C161" s="141" t="s">
        <v>233</v>
      </c>
      <c r="D161" s="141" t="s">
        <v>165</v>
      </c>
      <c r="E161" s="142" t="s">
        <v>234</v>
      </c>
      <c r="F161" s="143" t="s">
        <v>235</v>
      </c>
      <c r="G161" s="144" t="s">
        <v>187</v>
      </c>
      <c r="H161" s="145">
        <v>7</v>
      </c>
      <c r="I161" s="174">
        <v>6.02</v>
      </c>
      <c r="J161" s="175">
        <f>ROUND(I161*H161,3)</f>
        <v>42.14</v>
      </c>
      <c r="K161" s="147"/>
      <c r="L161" s="27"/>
      <c r="M161" s="148" t="s">
        <v>1</v>
      </c>
      <c r="N161" s="114" t="s">
        <v>39</v>
      </c>
      <c r="P161" s="149">
        <f>O161*H161</f>
        <v>0</v>
      </c>
      <c r="Q161" s="149">
        <v>0</v>
      </c>
      <c r="R161" s="149">
        <f>Q161*H161</f>
        <v>0</v>
      </c>
      <c r="S161" s="149">
        <v>2.1129999999999999E-2</v>
      </c>
      <c r="T161" s="150">
        <f>S161*H161</f>
        <v>0.14790999999999999</v>
      </c>
      <c r="AR161" s="151" t="s">
        <v>233</v>
      </c>
      <c r="AT161" s="151" t="s">
        <v>165</v>
      </c>
      <c r="AU161" s="151" t="s">
        <v>86</v>
      </c>
      <c r="AY161" s="13" t="s">
        <v>163</v>
      </c>
      <c r="BE161" s="152">
        <f>IF(N161="základná",J161,0)</f>
        <v>0</v>
      </c>
      <c r="BF161" s="152">
        <f>IF(N161="znížená",J161,0)</f>
        <v>42.14</v>
      </c>
      <c r="BG161" s="152">
        <f>IF(N161="zákl. prenesená",J161,0)</f>
        <v>0</v>
      </c>
      <c r="BH161" s="152">
        <f>IF(N161="zníž. prenesená",J161,0)</f>
        <v>0</v>
      </c>
      <c r="BI161" s="152">
        <f>IF(N161="nulová",J161,0)</f>
        <v>0</v>
      </c>
      <c r="BJ161" s="13" t="s">
        <v>86</v>
      </c>
      <c r="BK161" s="153">
        <f>ROUND(I161*H161,3)</f>
        <v>42.14</v>
      </c>
      <c r="BL161" s="13" t="s">
        <v>233</v>
      </c>
      <c r="BM161" s="151" t="s">
        <v>236</v>
      </c>
    </row>
    <row r="162" spans="2:65" s="11" customFormat="1" ht="22.9" customHeight="1" x14ac:dyDescent="0.2">
      <c r="B162" s="132"/>
      <c r="D162" s="133" t="s">
        <v>72</v>
      </c>
      <c r="E162" s="140" t="s">
        <v>237</v>
      </c>
      <c r="F162" s="140" t="s">
        <v>238</v>
      </c>
      <c r="I162" s="171"/>
      <c r="J162" s="173">
        <f>BK162</f>
        <v>1248.3889999999999</v>
      </c>
      <c r="L162" s="132"/>
      <c r="M162" s="135"/>
      <c r="P162" s="136">
        <f>SUM(P163:P168)</f>
        <v>0</v>
      </c>
      <c r="R162" s="136">
        <f>SUM(R163:R168)</f>
        <v>0</v>
      </c>
      <c r="T162" s="137">
        <f>SUM(T163:T168)</f>
        <v>1.82952</v>
      </c>
      <c r="AR162" s="133" t="s">
        <v>86</v>
      </c>
      <c r="AT162" s="138" t="s">
        <v>72</v>
      </c>
      <c r="AU162" s="138" t="s">
        <v>80</v>
      </c>
      <c r="AY162" s="133" t="s">
        <v>163</v>
      </c>
      <c r="BK162" s="139">
        <f>SUM(BK163:BK168)</f>
        <v>1248.3889999999999</v>
      </c>
    </row>
    <row r="163" spans="2:65" s="1" customFormat="1" ht="22.15" customHeight="1" x14ac:dyDescent="0.2">
      <c r="B163" s="115"/>
      <c r="C163" s="141" t="s">
        <v>239</v>
      </c>
      <c r="D163" s="141" t="s">
        <v>165</v>
      </c>
      <c r="E163" s="142" t="s">
        <v>240</v>
      </c>
      <c r="F163" s="143" t="s">
        <v>241</v>
      </c>
      <c r="G163" s="144" t="s">
        <v>179</v>
      </c>
      <c r="H163" s="145">
        <v>227.9</v>
      </c>
      <c r="I163" s="174">
        <v>0.89</v>
      </c>
      <c r="J163" s="175">
        <f t="shared" ref="J163:J168" si="15">ROUND(I163*H163,3)</f>
        <v>202.83099999999999</v>
      </c>
      <c r="K163" s="147"/>
      <c r="L163" s="27"/>
      <c r="M163" s="148" t="s">
        <v>1</v>
      </c>
      <c r="N163" s="114" t="s">
        <v>39</v>
      </c>
      <c r="P163" s="149">
        <f t="shared" ref="P163:P168" si="16">O163*H163</f>
        <v>0</v>
      </c>
      <c r="Q163" s="149">
        <v>0</v>
      </c>
      <c r="R163" s="149">
        <f t="shared" ref="R163:R168" si="17">Q163*H163</f>
        <v>0</v>
      </c>
      <c r="S163" s="149">
        <v>2.5999999999999999E-3</v>
      </c>
      <c r="T163" s="150">
        <f t="shared" ref="T163:T168" si="18">S163*H163</f>
        <v>0.59253999999999996</v>
      </c>
      <c r="AR163" s="151" t="s">
        <v>233</v>
      </c>
      <c r="AT163" s="151" t="s">
        <v>165</v>
      </c>
      <c r="AU163" s="151" t="s">
        <v>86</v>
      </c>
      <c r="AY163" s="13" t="s">
        <v>163</v>
      </c>
      <c r="BE163" s="152">
        <f t="shared" ref="BE163:BE168" si="19">IF(N163="základná",J163,0)</f>
        <v>0</v>
      </c>
      <c r="BF163" s="152">
        <f t="shared" ref="BF163:BF168" si="20">IF(N163="znížená",J163,0)</f>
        <v>202.83099999999999</v>
      </c>
      <c r="BG163" s="152">
        <f t="shared" ref="BG163:BG168" si="21">IF(N163="zákl. prenesená",J163,0)</f>
        <v>0</v>
      </c>
      <c r="BH163" s="152">
        <f t="shared" ref="BH163:BH168" si="22">IF(N163="zníž. prenesená",J163,0)</f>
        <v>0</v>
      </c>
      <c r="BI163" s="152">
        <f t="shared" ref="BI163:BI168" si="23">IF(N163="nulová",J163,0)</f>
        <v>0</v>
      </c>
      <c r="BJ163" s="13" t="s">
        <v>86</v>
      </c>
      <c r="BK163" s="153">
        <f t="shared" ref="BK163:BK168" si="24">ROUND(I163*H163,3)</f>
        <v>202.83099999999999</v>
      </c>
      <c r="BL163" s="13" t="s">
        <v>233</v>
      </c>
      <c r="BM163" s="151" t="s">
        <v>242</v>
      </c>
    </row>
    <row r="164" spans="2:65" s="1" customFormat="1" ht="22.15" customHeight="1" x14ac:dyDescent="0.2">
      <c r="B164" s="115"/>
      <c r="C164" s="141" t="s">
        <v>243</v>
      </c>
      <c r="D164" s="141" t="s">
        <v>165</v>
      </c>
      <c r="E164" s="142" t="s">
        <v>244</v>
      </c>
      <c r="F164" s="143" t="s">
        <v>245</v>
      </c>
      <c r="G164" s="144" t="s">
        <v>179</v>
      </c>
      <c r="H164" s="145">
        <v>615.6</v>
      </c>
      <c r="I164" s="174">
        <v>1.37</v>
      </c>
      <c r="J164" s="175">
        <f t="shared" si="15"/>
        <v>843.37199999999996</v>
      </c>
      <c r="K164" s="147"/>
      <c r="L164" s="27"/>
      <c r="M164" s="148" t="s">
        <v>1</v>
      </c>
      <c r="N164" s="114" t="s">
        <v>39</v>
      </c>
      <c r="P164" s="149">
        <f t="shared" si="16"/>
        <v>0</v>
      </c>
      <c r="Q164" s="149">
        <v>0</v>
      </c>
      <c r="R164" s="149">
        <f t="shared" si="17"/>
        <v>0</v>
      </c>
      <c r="S164" s="149">
        <v>1.3500000000000001E-3</v>
      </c>
      <c r="T164" s="150">
        <f t="shared" si="18"/>
        <v>0.83106000000000002</v>
      </c>
      <c r="AR164" s="151" t="s">
        <v>233</v>
      </c>
      <c r="AT164" s="151" t="s">
        <v>165</v>
      </c>
      <c r="AU164" s="151" t="s">
        <v>86</v>
      </c>
      <c r="AY164" s="13" t="s">
        <v>163</v>
      </c>
      <c r="BE164" s="152">
        <f t="shared" si="19"/>
        <v>0</v>
      </c>
      <c r="BF164" s="152">
        <f t="shared" si="20"/>
        <v>843.37199999999996</v>
      </c>
      <c r="BG164" s="152">
        <f t="shared" si="21"/>
        <v>0</v>
      </c>
      <c r="BH164" s="152">
        <f t="shared" si="22"/>
        <v>0</v>
      </c>
      <c r="BI164" s="152">
        <f t="shared" si="23"/>
        <v>0</v>
      </c>
      <c r="BJ164" s="13" t="s">
        <v>86</v>
      </c>
      <c r="BK164" s="153">
        <f t="shared" si="24"/>
        <v>843.37199999999996</v>
      </c>
      <c r="BL164" s="13" t="s">
        <v>233</v>
      </c>
      <c r="BM164" s="151" t="s">
        <v>246</v>
      </c>
    </row>
    <row r="165" spans="2:65" s="1" customFormat="1" ht="22.15" customHeight="1" x14ac:dyDescent="0.2">
      <c r="B165" s="115"/>
      <c r="C165" s="141" t="s">
        <v>247</v>
      </c>
      <c r="D165" s="141" t="s">
        <v>165</v>
      </c>
      <c r="E165" s="142" t="s">
        <v>248</v>
      </c>
      <c r="F165" s="143" t="s">
        <v>249</v>
      </c>
      <c r="G165" s="144" t="s">
        <v>179</v>
      </c>
      <c r="H165" s="145">
        <v>31</v>
      </c>
      <c r="I165" s="174">
        <v>1.19</v>
      </c>
      <c r="J165" s="175">
        <f t="shared" si="15"/>
        <v>36.89</v>
      </c>
      <c r="K165" s="147"/>
      <c r="L165" s="27"/>
      <c r="M165" s="148" t="s">
        <v>1</v>
      </c>
      <c r="N165" s="114" t="s">
        <v>39</v>
      </c>
      <c r="P165" s="149">
        <f t="shared" si="16"/>
        <v>0</v>
      </c>
      <c r="Q165" s="149">
        <v>0</v>
      </c>
      <c r="R165" s="149">
        <f t="shared" si="17"/>
        <v>0</v>
      </c>
      <c r="S165" s="149">
        <v>1.42E-3</v>
      </c>
      <c r="T165" s="150">
        <f t="shared" si="18"/>
        <v>4.4020000000000004E-2</v>
      </c>
      <c r="AR165" s="151" t="s">
        <v>233</v>
      </c>
      <c r="AT165" s="151" t="s">
        <v>165</v>
      </c>
      <c r="AU165" s="151" t="s">
        <v>86</v>
      </c>
      <c r="AY165" s="13" t="s">
        <v>163</v>
      </c>
      <c r="BE165" s="152">
        <f t="shared" si="19"/>
        <v>0</v>
      </c>
      <c r="BF165" s="152">
        <f t="shared" si="20"/>
        <v>36.89</v>
      </c>
      <c r="BG165" s="152">
        <f t="shared" si="21"/>
        <v>0</v>
      </c>
      <c r="BH165" s="152">
        <f t="shared" si="22"/>
        <v>0</v>
      </c>
      <c r="BI165" s="152">
        <f t="shared" si="23"/>
        <v>0</v>
      </c>
      <c r="BJ165" s="13" t="s">
        <v>86</v>
      </c>
      <c r="BK165" s="153">
        <f t="shared" si="24"/>
        <v>36.89</v>
      </c>
      <c r="BL165" s="13" t="s">
        <v>233</v>
      </c>
      <c r="BM165" s="151" t="s">
        <v>250</v>
      </c>
    </row>
    <row r="166" spans="2:65" s="1" customFormat="1" ht="22.15" customHeight="1" x14ac:dyDescent="0.2">
      <c r="B166" s="115"/>
      <c r="C166" s="141" t="s">
        <v>7</v>
      </c>
      <c r="D166" s="141" t="s">
        <v>165</v>
      </c>
      <c r="E166" s="142" t="s">
        <v>251</v>
      </c>
      <c r="F166" s="143" t="s">
        <v>252</v>
      </c>
      <c r="G166" s="144" t="s">
        <v>179</v>
      </c>
      <c r="H166" s="145">
        <v>46.6</v>
      </c>
      <c r="I166" s="174">
        <v>1.36</v>
      </c>
      <c r="J166" s="175">
        <f t="shared" si="15"/>
        <v>63.375999999999998</v>
      </c>
      <c r="K166" s="147"/>
      <c r="L166" s="27"/>
      <c r="M166" s="148" t="s">
        <v>1</v>
      </c>
      <c r="N166" s="114" t="s">
        <v>39</v>
      </c>
      <c r="P166" s="149">
        <f t="shared" si="16"/>
        <v>0</v>
      </c>
      <c r="Q166" s="149">
        <v>0</v>
      </c>
      <c r="R166" s="149">
        <f t="shared" si="17"/>
        <v>0</v>
      </c>
      <c r="S166" s="149">
        <v>2.3E-3</v>
      </c>
      <c r="T166" s="150">
        <f t="shared" si="18"/>
        <v>0.10718</v>
      </c>
      <c r="AR166" s="151" t="s">
        <v>233</v>
      </c>
      <c r="AT166" s="151" t="s">
        <v>165</v>
      </c>
      <c r="AU166" s="151" t="s">
        <v>86</v>
      </c>
      <c r="AY166" s="13" t="s">
        <v>163</v>
      </c>
      <c r="BE166" s="152">
        <f t="shared" si="19"/>
        <v>0</v>
      </c>
      <c r="BF166" s="152">
        <f t="shared" si="20"/>
        <v>63.375999999999998</v>
      </c>
      <c r="BG166" s="152">
        <f t="shared" si="21"/>
        <v>0</v>
      </c>
      <c r="BH166" s="152">
        <f t="shared" si="22"/>
        <v>0</v>
      </c>
      <c r="BI166" s="152">
        <f t="shared" si="23"/>
        <v>0</v>
      </c>
      <c r="BJ166" s="13" t="s">
        <v>86</v>
      </c>
      <c r="BK166" s="153">
        <f t="shared" si="24"/>
        <v>63.375999999999998</v>
      </c>
      <c r="BL166" s="13" t="s">
        <v>233</v>
      </c>
      <c r="BM166" s="151" t="s">
        <v>253</v>
      </c>
    </row>
    <row r="167" spans="2:65" s="1" customFormat="1" ht="22.15" customHeight="1" x14ac:dyDescent="0.2">
      <c r="B167" s="115"/>
      <c r="C167" s="141" t="s">
        <v>254</v>
      </c>
      <c r="D167" s="141" t="s">
        <v>165</v>
      </c>
      <c r="E167" s="142" t="s">
        <v>255</v>
      </c>
      <c r="F167" s="143" t="s">
        <v>256</v>
      </c>
      <c r="G167" s="144" t="s">
        <v>187</v>
      </c>
      <c r="H167" s="145">
        <v>8</v>
      </c>
      <c r="I167" s="174">
        <v>0.7</v>
      </c>
      <c r="J167" s="175">
        <f t="shared" si="15"/>
        <v>5.6</v>
      </c>
      <c r="K167" s="147"/>
      <c r="L167" s="27"/>
      <c r="M167" s="148" t="s">
        <v>1</v>
      </c>
      <c r="N167" s="114" t="s">
        <v>39</v>
      </c>
      <c r="P167" s="149">
        <f t="shared" si="16"/>
        <v>0</v>
      </c>
      <c r="Q167" s="149">
        <v>0</v>
      </c>
      <c r="R167" s="149">
        <f t="shared" si="17"/>
        <v>0</v>
      </c>
      <c r="S167" s="149">
        <v>2.0000000000000001E-4</v>
      </c>
      <c r="T167" s="150">
        <f t="shared" si="18"/>
        <v>1.6000000000000001E-3</v>
      </c>
      <c r="AR167" s="151" t="s">
        <v>233</v>
      </c>
      <c r="AT167" s="151" t="s">
        <v>165</v>
      </c>
      <c r="AU167" s="151" t="s">
        <v>86</v>
      </c>
      <c r="AY167" s="13" t="s">
        <v>163</v>
      </c>
      <c r="BE167" s="152">
        <f t="shared" si="19"/>
        <v>0</v>
      </c>
      <c r="BF167" s="152">
        <f t="shared" si="20"/>
        <v>5.6</v>
      </c>
      <c r="BG167" s="152">
        <f t="shared" si="21"/>
        <v>0</v>
      </c>
      <c r="BH167" s="152">
        <f t="shared" si="22"/>
        <v>0</v>
      </c>
      <c r="BI167" s="152">
        <f t="shared" si="23"/>
        <v>0</v>
      </c>
      <c r="BJ167" s="13" t="s">
        <v>86</v>
      </c>
      <c r="BK167" s="153">
        <f t="shared" si="24"/>
        <v>5.6</v>
      </c>
      <c r="BL167" s="13" t="s">
        <v>233</v>
      </c>
      <c r="BM167" s="151" t="s">
        <v>257</v>
      </c>
    </row>
    <row r="168" spans="2:65" s="1" customFormat="1" ht="22.15" customHeight="1" x14ac:dyDescent="0.2">
      <c r="B168" s="115"/>
      <c r="C168" s="141" t="s">
        <v>258</v>
      </c>
      <c r="D168" s="141" t="s">
        <v>165</v>
      </c>
      <c r="E168" s="142" t="s">
        <v>259</v>
      </c>
      <c r="F168" s="143" t="s">
        <v>260</v>
      </c>
      <c r="G168" s="144" t="s">
        <v>179</v>
      </c>
      <c r="H168" s="145">
        <v>112</v>
      </c>
      <c r="I168" s="174">
        <v>0.86</v>
      </c>
      <c r="J168" s="175">
        <f t="shared" si="15"/>
        <v>96.32</v>
      </c>
      <c r="K168" s="147"/>
      <c r="L168" s="27"/>
      <c r="M168" s="148" t="s">
        <v>1</v>
      </c>
      <c r="N168" s="114" t="s">
        <v>39</v>
      </c>
      <c r="P168" s="149">
        <f t="shared" si="16"/>
        <v>0</v>
      </c>
      <c r="Q168" s="149">
        <v>0</v>
      </c>
      <c r="R168" s="149">
        <f t="shared" si="17"/>
        <v>0</v>
      </c>
      <c r="S168" s="149">
        <v>2.2599999999999999E-3</v>
      </c>
      <c r="T168" s="150">
        <f t="shared" si="18"/>
        <v>0.25312000000000001</v>
      </c>
      <c r="AR168" s="151" t="s">
        <v>233</v>
      </c>
      <c r="AT168" s="151" t="s">
        <v>165</v>
      </c>
      <c r="AU168" s="151" t="s">
        <v>86</v>
      </c>
      <c r="AY168" s="13" t="s">
        <v>163</v>
      </c>
      <c r="BE168" s="152">
        <f t="shared" si="19"/>
        <v>0</v>
      </c>
      <c r="BF168" s="152">
        <f t="shared" si="20"/>
        <v>96.32</v>
      </c>
      <c r="BG168" s="152">
        <f t="shared" si="21"/>
        <v>0</v>
      </c>
      <c r="BH168" s="152">
        <f t="shared" si="22"/>
        <v>0</v>
      </c>
      <c r="BI168" s="152">
        <f t="shared" si="23"/>
        <v>0</v>
      </c>
      <c r="BJ168" s="13" t="s">
        <v>86</v>
      </c>
      <c r="BK168" s="153">
        <f t="shared" si="24"/>
        <v>96.32</v>
      </c>
      <c r="BL168" s="13" t="s">
        <v>233</v>
      </c>
      <c r="BM168" s="151" t="s">
        <v>261</v>
      </c>
    </row>
    <row r="169" spans="2:65" s="11" customFormat="1" ht="22.9" customHeight="1" x14ac:dyDescent="0.2">
      <c r="B169" s="132"/>
      <c r="D169" s="133" t="s">
        <v>72</v>
      </c>
      <c r="E169" s="140" t="s">
        <v>262</v>
      </c>
      <c r="F169" s="140" t="s">
        <v>263</v>
      </c>
      <c r="I169" s="171"/>
      <c r="J169" s="173">
        <f>BK169</f>
        <v>20</v>
      </c>
      <c r="L169" s="132"/>
      <c r="M169" s="135"/>
      <c r="P169" s="136">
        <f>P170</f>
        <v>0</v>
      </c>
      <c r="R169" s="136">
        <f>R170</f>
        <v>0</v>
      </c>
      <c r="T169" s="137">
        <f>T170</f>
        <v>0.06</v>
      </c>
      <c r="AR169" s="133" t="s">
        <v>86</v>
      </c>
      <c r="AT169" s="138" t="s">
        <v>72</v>
      </c>
      <c r="AU169" s="138" t="s">
        <v>80</v>
      </c>
      <c r="AY169" s="133" t="s">
        <v>163</v>
      </c>
      <c r="BK169" s="139">
        <f>BK170</f>
        <v>20</v>
      </c>
    </row>
    <row r="170" spans="2:65" s="1" customFormat="1" ht="22.15" customHeight="1" x14ac:dyDescent="0.2">
      <c r="B170" s="115"/>
      <c r="C170" s="141" t="s">
        <v>264</v>
      </c>
      <c r="D170" s="141" t="s">
        <v>165</v>
      </c>
      <c r="E170" s="142" t="s">
        <v>265</v>
      </c>
      <c r="F170" s="143" t="s">
        <v>266</v>
      </c>
      <c r="G170" s="144" t="s">
        <v>187</v>
      </c>
      <c r="H170" s="145">
        <v>10</v>
      </c>
      <c r="I170" s="174">
        <v>2</v>
      </c>
      <c r="J170" s="175">
        <f>ROUND(I170*H170,3)</f>
        <v>20</v>
      </c>
      <c r="K170" s="147"/>
      <c r="L170" s="27"/>
      <c r="M170" s="148" t="s">
        <v>1</v>
      </c>
      <c r="N170" s="114" t="s">
        <v>39</v>
      </c>
      <c r="P170" s="149">
        <f>O170*H170</f>
        <v>0</v>
      </c>
      <c r="Q170" s="149">
        <v>0</v>
      </c>
      <c r="R170" s="149">
        <f>Q170*H170</f>
        <v>0</v>
      </c>
      <c r="S170" s="149">
        <v>6.0000000000000001E-3</v>
      </c>
      <c r="T170" s="150">
        <f>S170*H170</f>
        <v>0.06</v>
      </c>
      <c r="AR170" s="151" t="s">
        <v>233</v>
      </c>
      <c r="AT170" s="151" t="s">
        <v>165</v>
      </c>
      <c r="AU170" s="151" t="s">
        <v>86</v>
      </c>
      <c r="AY170" s="13" t="s">
        <v>163</v>
      </c>
      <c r="BE170" s="152">
        <f>IF(N170="základná",J170,0)</f>
        <v>0</v>
      </c>
      <c r="BF170" s="152">
        <f>IF(N170="znížená",J170,0)</f>
        <v>20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3" t="s">
        <v>86</v>
      </c>
      <c r="BK170" s="153">
        <f>ROUND(I170*H170,3)</f>
        <v>20</v>
      </c>
      <c r="BL170" s="13" t="s">
        <v>233</v>
      </c>
      <c r="BM170" s="151" t="s">
        <v>267</v>
      </c>
    </row>
    <row r="171" spans="2:65" s="11" customFormat="1" ht="22.9" customHeight="1" x14ac:dyDescent="0.2">
      <c r="B171" s="132"/>
      <c r="D171" s="133" t="s">
        <v>72</v>
      </c>
      <c r="E171" s="140" t="s">
        <v>268</v>
      </c>
      <c r="F171" s="140" t="s">
        <v>269</v>
      </c>
      <c r="I171" s="171"/>
      <c r="J171" s="173">
        <f>BK171</f>
        <v>265.5</v>
      </c>
      <c r="L171" s="132"/>
      <c r="M171" s="135"/>
      <c r="P171" s="136">
        <f>P172</f>
        <v>0</v>
      </c>
      <c r="R171" s="136">
        <f>R172</f>
        <v>6.8849999999999996E-3</v>
      </c>
      <c r="T171" s="137">
        <f>T172</f>
        <v>0.15</v>
      </c>
      <c r="AR171" s="133" t="s">
        <v>86</v>
      </c>
      <c r="AT171" s="138" t="s">
        <v>72</v>
      </c>
      <c r="AU171" s="138" t="s">
        <v>80</v>
      </c>
      <c r="AY171" s="133" t="s">
        <v>163</v>
      </c>
      <c r="BK171" s="139">
        <f>BK172</f>
        <v>265.5</v>
      </c>
    </row>
    <row r="172" spans="2:65" s="1" customFormat="1" ht="22.15" customHeight="1" x14ac:dyDescent="0.2">
      <c r="B172" s="115"/>
      <c r="C172" s="141" t="s">
        <v>270</v>
      </c>
      <c r="D172" s="141" t="s">
        <v>165</v>
      </c>
      <c r="E172" s="142" t="s">
        <v>271</v>
      </c>
      <c r="F172" s="143" t="s">
        <v>272</v>
      </c>
      <c r="G172" s="144" t="s">
        <v>273</v>
      </c>
      <c r="H172" s="145">
        <v>150</v>
      </c>
      <c r="I172" s="174">
        <v>1.77</v>
      </c>
      <c r="J172" s="175">
        <f>ROUND(I172*H172,3)</f>
        <v>265.5</v>
      </c>
      <c r="K172" s="147"/>
      <c r="L172" s="27"/>
      <c r="M172" s="148" t="s">
        <v>1</v>
      </c>
      <c r="N172" s="114" t="s">
        <v>39</v>
      </c>
      <c r="P172" s="149">
        <f>O172*H172</f>
        <v>0</v>
      </c>
      <c r="Q172" s="149">
        <v>4.5899999999999998E-5</v>
      </c>
      <c r="R172" s="149">
        <f>Q172*H172</f>
        <v>6.8849999999999996E-3</v>
      </c>
      <c r="S172" s="149">
        <v>1E-3</v>
      </c>
      <c r="T172" s="150">
        <f>S172*H172</f>
        <v>0.15</v>
      </c>
      <c r="AR172" s="151" t="s">
        <v>233</v>
      </c>
      <c r="AT172" s="151" t="s">
        <v>165</v>
      </c>
      <c r="AU172" s="151" t="s">
        <v>86</v>
      </c>
      <c r="AY172" s="13" t="s">
        <v>163</v>
      </c>
      <c r="BE172" s="152">
        <f>IF(N172="základná",J172,0)</f>
        <v>0</v>
      </c>
      <c r="BF172" s="152">
        <f>IF(N172="znížená",J172,0)</f>
        <v>265.5</v>
      </c>
      <c r="BG172" s="152">
        <f>IF(N172="zákl. prenesená",J172,0)</f>
        <v>0</v>
      </c>
      <c r="BH172" s="152">
        <f>IF(N172="zníž. prenesená",J172,0)</f>
        <v>0</v>
      </c>
      <c r="BI172" s="152">
        <f>IF(N172="nulová",J172,0)</f>
        <v>0</v>
      </c>
      <c r="BJ172" s="13" t="s">
        <v>86</v>
      </c>
      <c r="BK172" s="153">
        <f>ROUND(I172*H172,3)</f>
        <v>265.5</v>
      </c>
      <c r="BL172" s="13" t="s">
        <v>233</v>
      </c>
      <c r="BM172" s="151" t="s">
        <v>274</v>
      </c>
    </row>
    <row r="173" spans="2:65" s="11" customFormat="1" ht="25.9" customHeight="1" x14ac:dyDescent="0.2">
      <c r="B173" s="132"/>
      <c r="D173" s="133" t="s">
        <v>72</v>
      </c>
      <c r="E173" s="134" t="s">
        <v>275</v>
      </c>
      <c r="F173" s="134" t="s">
        <v>276</v>
      </c>
      <c r="I173" s="171"/>
      <c r="J173" s="172">
        <f>BK173</f>
        <v>610.24</v>
      </c>
      <c r="L173" s="132"/>
      <c r="M173" s="135"/>
      <c r="P173" s="136">
        <f>P174</f>
        <v>0</v>
      </c>
      <c r="R173" s="136">
        <f>R174</f>
        <v>0</v>
      </c>
      <c r="T173" s="137">
        <f>T174</f>
        <v>0.35925000000000001</v>
      </c>
      <c r="AR173" s="133" t="s">
        <v>176</v>
      </c>
      <c r="AT173" s="138" t="s">
        <v>72</v>
      </c>
      <c r="AU173" s="138" t="s">
        <v>73</v>
      </c>
      <c r="AY173" s="133" t="s">
        <v>163</v>
      </c>
      <c r="BK173" s="139">
        <f>BK174</f>
        <v>610.24</v>
      </c>
    </row>
    <row r="174" spans="2:65" s="11" customFormat="1" ht="22.9" customHeight="1" x14ac:dyDescent="0.2">
      <c r="B174" s="132"/>
      <c r="D174" s="133" t="s">
        <v>72</v>
      </c>
      <c r="E174" s="140" t="s">
        <v>277</v>
      </c>
      <c r="F174" s="140" t="s">
        <v>278</v>
      </c>
      <c r="I174" s="171"/>
      <c r="J174" s="173">
        <f>BK174</f>
        <v>610.24</v>
      </c>
      <c r="L174" s="132"/>
      <c r="M174" s="135"/>
      <c r="P174" s="136">
        <f>SUM(P175:P177)</f>
        <v>0</v>
      </c>
      <c r="R174" s="136">
        <f>SUM(R175:R177)</f>
        <v>0</v>
      </c>
      <c r="T174" s="137">
        <f>SUM(T175:T177)</f>
        <v>0.35925000000000001</v>
      </c>
      <c r="AR174" s="133" t="s">
        <v>176</v>
      </c>
      <c r="AT174" s="138" t="s">
        <v>72</v>
      </c>
      <c r="AU174" s="138" t="s">
        <v>80</v>
      </c>
      <c r="AY174" s="133" t="s">
        <v>163</v>
      </c>
      <c r="BK174" s="139">
        <f>SUM(BK175:BK177)</f>
        <v>610.24</v>
      </c>
    </row>
    <row r="175" spans="2:65" s="1" customFormat="1" ht="22.15" customHeight="1" x14ac:dyDescent="0.2">
      <c r="B175" s="115"/>
      <c r="C175" s="141" t="s">
        <v>279</v>
      </c>
      <c r="D175" s="141" t="s">
        <v>165</v>
      </c>
      <c r="E175" s="142" t="s">
        <v>280</v>
      </c>
      <c r="F175" s="143" t="s">
        <v>281</v>
      </c>
      <c r="G175" s="144" t="s">
        <v>179</v>
      </c>
      <c r="H175" s="145">
        <v>435</v>
      </c>
      <c r="I175" s="174">
        <v>1</v>
      </c>
      <c r="J175" s="175">
        <f>ROUND(I175*H175,3)</f>
        <v>435</v>
      </c>
      <c r="K175" s="147"/>
      <c r="L175" s="27"/>
      <c r="M175" s="148" t="s">
        <v>1</v>
      </c>
      <c r="N175" s="114" t="s">
        <v>39</v>
      </c>
      <c r="P175" s="149">
        <f>O175*H175</f>
        <v>0</v>
      </c>
      <c r="Q175" s="149">
        <v>0</v>
      </c>
      <c r="R175" s="149">
        <f>Q175*H175</f>
        <v>0</v>
      </c>
      <c r="S175" s="149">
        <v>6.3000000000000003E-4</v>
      </c>
      <c r="T175" s="150">
        <f>S175*H175</f>
        <v>0.27405000000000002</v>
      </c>
      <c r="AR175" s="151" t="s">
        <v>282</v>
      </c>
      <c r="AT175" s="151" t="s">
        <v>165</v>
      </c>
      <c r="AU175" s="151" t="s">
        <v>86</v>
      </c>
      <c r="AY175" s="13" t="s">
        <v>163</v>
      </c>
      <c r="BE175" s="152">
        <f>IF(N175="základná",J175,0)</f>
        <v>0</v>
      </c>
      <c r="BF175" s="152">
        <f>IF(N175="znížená",J175,0)</f>
        <v>435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3" t="s">
        <v>86</v>
      </c>
      <c r="BK175" s="153">
        <f>ROUND(I175*H175,3)</f>
        <v>435</v>
      </c>
      <c r="BL175" s="13" t="s">
        <v>282</v>
      </c>
      <c r="BM175" s="151" t="s">
        <v>283</v>
      </c>
    </row>
    <row r="176" spans="2:65" s="1" customFormat="1" ht="22.15" customHeight="1" x14ac:dyDescent="0.2">
      <c r="B176" s="115"/>
      <c r="C176" s="141" t="s">
        <v>284</v>
      </c>
      <c r="D176" s="141" t="s">
        <v>165</v>
      </c>
      <c r="E176" s="142" t="s">
        <v>285</v>
      </c>
      <c r="F176" s="143" t="s">
        <v>286</v>
      </c>
      <c r="G176" s="144" t="s">
        <v>187</v>
      </c>
      <c r="H176" s="145">
        <v>218</v>
      </c>
      <c r="I176" s="174">
        <v>0.66</v>
      </c>
      <c r="J176" s="175">
        <f>ROUND(I176*H176,3)</f>
        <v>143.88</v>
      </c>
      <c r="K176" s="147"/>
      <c r="L176" s="27"/>
      <c r="M176" s="148" t="s">
        <v>1</v>
      </c>
      <c r="N176" s="114" t="s">
        <v>39</v>
      </c>
      <c r="P176" s="149">
        <f>O176*H176</f>
        <v>0</v>
      </c>
      <c r="Q176" s="149">
        <v>0</v>
      </c>
      <c r="R176" s="149">
        <f>Q176*H176</f>
        <v>0</v>
      </c>
      <c r="S176" s="149">
        <v>3.6000000000000002E-4</v>
      </c>
      <c r="T176" s="150">
        <f>S176*H176</f>
        <v>7.8480000000000008E-2</v>
      </c>
      <c r="AR176" s="151" t="s">
        <v>282</v>
      </c>
      <c r="AT176" s="151" t="s">
        <v>165</v>
      </c>
      <c r="AU176" s="151" t="s">
        <v>86</v>
      </c>
      <c r="AY176" s="13" t="s">
        <v>163</v>
      </c>
      <c r="BE176" s="152">
        <f>IF(N176="základná",J176,0)</f>
        <v>0</v>
      </c>
      <c r="BF176" s="152">
        <f>IF(N176="znížená",J176,0)</f>
        <v>143.88</v>
      </c>
      <c r="BG176" s="152">
        <f>IF(N176="zákl. prenesená",J176,0)</f>
        <v>0</v>
      </c>
      <c r="BH176" s="152">
        <f>IF(N176="zníž. prenesená",J176,0)</f>
        <v>0</v>
      </c>
      <c r="BI176" s="152">
        <f>IF(N176="nulová",J176,0)</f>
        <v>0</v>
      </c>
      <c r="BJ176" s="13" t="s">
        <v>86</v>
      </c>
      <c r="BK176" s="153">
        <f>ROUND(I176*H176,3)</f>
        <v>143.88</v>
      </c>
      <c r="BL176" s="13" t="s">
        <v>282</v>
      </c>
      <c r="BM176" s="151" t="s">
        <v>287</v>
      </c>
    </row>
    <row r="177" spans="2:65" s="1" customFormat="1" ht="22.15" customHeight="1" x14ac:dyDescent="0.2">
      <c r="B177" s="115"/>
      <c r="C177" s="141" t="s">
        <v>288</v>
      </c>
      <c r="D177" s="141" t="s">
        <v>165</v>
      </c>
      <c r="E177" s="142" t="s">
        <v>289</v>
      </c>
      <c r="F177" s="143" t="s">
        <v>290</v>
      </c>
      <c r="G177" s="144" t="s">
        <v>179</v>
      </c>
      <c r="H177" s="145">
        <v>112</v>
      </c>
      <c r="I177" s="174">
        <v>0.28000000000000003</v>
      </c>
      <c r="J177" s="175">
        <f>ROUND(I177*H177,3)</f>
        <v>31.36</v>
      </c>
      <c r="K177" s="147"/>
      <c r="L177" s="27"/>
      <c r="M177" s="154" t="s">
        <v>1</v>
      </c>
      <c r="N177" s="155" t="s">
        <v>39</v>
      </c>
      <c r="O177" s="156"/>
      <c r="P177" s="157">
        <f>O177*H177</f>
        <v>0</v>
      </c>
      <c r="Q177" s="157">
        <v>0</v>
      </c>
      <c r="R177" s="157">
        <f>Q177*H177</f>
        <v>0</v>
      </c>
      <c r="S177" s="157">
        <v>6.0000000000000002E-5</v>
      </c>
      <c r="T177" s="158">
        <f>S177*H177</f>
        <v>6.7200000000000003E-3</v>
      </c>
      <c r="AR177" s="151" t="s">
        <v>282</v>
      </c>
      <c r="AT177" s="151" t="s">
        <v>165</v>
      </c>
      <c r="AU177" s="151" t="s">
        <v>86</v>
      </c>
      <c r="AY177" s="13" t="s">
        <v>163</v>
      </c>
      <c r="BE177" s="152">
        <f>IF(N177="základná",J177,0)</f>
        <v>0</v>
      </c>
      <c r="BF177" s="152">
        <f>IF(N177="znížená",J177,0)</f>
        <v>31.36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3" t="s">
        <v>86</v>
      </c>
      <c r="BK177" s="153">
        <f>ROUND(I177*H177,3)</f>
        <v>31.36</v>
      </c>
      <c r="BL177" s="13" t="s">
        <v>282</v>
      </c>
      <c r="BM177" s="151" t="s">
        <v>291</v>
      </c>
    </row>
    <row r="178" spans="2:65" s="1" customFormat="1" ht="6.95" customHeight="1" x14ac:dyDescent="0.2">
      <c r="B178" s="39"/>
      <c r="C178" s="40"/>
      <c r="D178" s="40"/>
      <c r="E178" s="40"/>
      <c r="F178" s="40"/>
      <c r="G178" s="40"/>
      <c r="H178" s="40"/>
      <c r="I178" s="40"/>
      <c r="J178" s="40"/>
      <c r="K178" s="40"/>
      <c r="L178" s="27"/>
    </row>
  </sheetData>
  <autoFilter ref="C139:K177" xr:uid="{00000000-0009-0000-0000-000001000000}"/>
  <mergeCells count="17">
    <mergeCell ref="E20:H20"/>
    <mergeCell ref="E29:H29"/>
    <mergeCell ref="E132:H132"/>
    <mergeCell ref="E130:H130"/>
    <mergeCell ref="L2:V2"/>
    <mergeCell ref="D114:F114"/>
    <mergeCell ref="D115:F115"/>
    <mergeCell ref="D116:F116"/>
    <mergeCell ref="E128:H128"/>
    <mergeCell ref="E85:H85"/>
    <mergeCell ref="E87:H87"/>
    <mergeCell ref="E89:H89"/>
    <mergeCell ref="D112:F112"/>
    <mergeCell ref="D113:F113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6"/>
  <sheetViews>
    <sheetView showGridLines="0" topLeftCell="A261" workbookViewId="0">
      <selection activeCell="G77" sqref="G77"/>
    </sheetView>
  </sheetViews>
  <sheetFormatPr defaultRowHeight="11.2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2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90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117</v>
      </c>
      <c r="L4" s="16"/>
      <c r="M4" s="8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14</v>
      </c>
      <c r="L6" s="16"/>
    </row>
    <row r="7" spans="2:46" ht="27" customHeight="1" x14ac:dyDescent="0.2">
      <c r="B7" s="16"/>
      <c r="E7" s="224" t="str">
        <f>'Rekapitulácia stavby'!K6</f>
        <v>SPŠ J. Murgaša B.Bystrica - kompletná rekonštrukcia objektov - zníženie energetickej náročnosti</v>
      </c>
      <c r="F7" s="227"/>
      <c r="G7" s="227"/>
      <c r="H7" s="227"/>
      <c r="L7" s="16"/>
    </row>
    <row r="8" spans="2:46" ht="12" customHeight="1" x14ac:dyDescent="0.2">
      <c r="B8" s="16"/>
      <c r="D8" s="23" t="s">
        <v>118</v>
      </c>
      <c r="L8" s="16"/>
    </row>
    <row r="9" spans="2:46" s="1" customFormat="1" ht="14.45" customHeight="1" x14ac:dyDescent="0.2">
      <c r="B9" s="27"/>
      <c r="E9" s="224" t="s">
        <v>119</v>
      </c>
      <c r="F9" s="223"/>
      <c r="G9" s="223"/>
      <c r="H9" s="223"/>
      <c r="L9" s="27"/>
    </row>
    <row r="10" spans="2:46" s="1" customFormat="1" ht="12" customHeight="1" x14ac:dyDescent="0.2">
      <c r="B10" s="27"/>
      <c r="D10" s="23" t="s">
        <v>120</v>
      </c>
      <c r="L10" s="27"/>
    </row>
    <row r="11" spans="2:46" s="1" customFormat="1" ht="15.6" customHeight="1" x14ac:dyDescent="0.2">
      <c r="B11" s="27"/>
      <c r="E11" s="185" t="s">
        <v>292</v>
      </c>
      <c r="F11" s="223"/>
      <c r="G11" s="223"/>
      <c r="H11" s="223"/>
      <c r="L11" s="27"/>
    </row>
    <row r="12" spans="2:46" s="1" customFormat="1" x14ac:dyDescent="0.2">
      <c r="B12" s="27"/>
      <c r="L12" s="27"/>
    </row>
    <row r="13" spans="2:46" s="1" customFormat="1" ht="12" customHeight="1" x14ac:dyDescent="0.2">
      <c r="B13" s="27"/>
      <c r="D13" s="23" t="s">
        <v>16</v>
      </c>
      <c r="F13" s="21" t="s">
        <v>1</v>
      </c>
      <c r="I13" s="23" t="s">
        <v>17</v>
      </c>
      <c r="J13" s="21" t="s">
        <v>1</v>
      </c>
      <c r="L13" s="27"/>
    </row>
    <row r="14" spans="2:46" s="1" customFormat="1" ht="12" customHeight="1" x14ac:dyDescent="0.2">
      <c r="B14" s="27"/>
      <c r="D14" s="23" t="s">
        <v>18</v>
      </c>
      <c r="F14" s="21" t="s">
        <v>19</v>
      </c>
      <c r="I14" s="23" t="s">
        <v>20</v>
      </c>
      <c r="J14" s="47">
        <f>'Rekapitulácia stavby'!AN8</f>
        <v>44630</v>
      </c>
      <c r="L14" s="27"/>
    </row>
    <row r="15" spans="2:46" s="1" customFormat="1" ht="10.9" customHeight="1" x14ac:dyDescent="0.2">
      <c r="B15" s="27"/>
      <c r="L15" s="27"/>
    </row>
    <row r="16" spans="2:46" s="1" customFormat="1" ht="12" customHeight="1" x14ac:dyDescent="0.2">
      <c r="B16" s="27"/>
      <c r="D16" s="23" t="s">
        <v>21</v>
      </c>
      <c r="I16" s="23" t="s">
        <v>22</v>
      </c>
      <c r="J16" s="21" t="s">
        <v>1</v>
      </c>
      <c r="L16" s="27"/>
    </row>
    <row r="17" spans="2:12" s="1" customFormat="1" ht="18" customHeight="1" x14ac:dyDescent="0.2">
      <c r="B17" s="27"/>
      <c r="E17" s="21" t="s">
        <v>23</v>
      </c>
      <c r="I17" s="23" t="s">
        <v>24</v>
      </c>
      <c r="J17" s="21" t="s">
        <v>1</v>
      </c>
      <c r="L17" s="27"/>
    </row>
    <row r="18" spans="2:12" s="1" customFormat="1" ht="6.95" customHeight="1" x14ac:dyDescent="0.2">
      <c r="B18" s="27"/>
      <c r="L18" s="27"/>
    </row>
    <row r="19" spans="2:12" s="1" customFormat="1" ht="12" customHeight="1" x14ac:dyDescent="0.2">
      <c r="B19" s="27"/>
      <c r="D19" s="23" t="s">
        <v>25</v>
      </c>
      <c r="I19" s="23" t="s">
        <v>22</v>
      </c>
      <c r="J19" s="24" t="str">
        <f>'Rekapitulácia stavby'!AN13</f>
        <v>47210621</v>
      </c>
      <c r="L19" s="27"/>
    </row>
    <row r="20" spans="2:12" s="1" customFormat="1" ht="18" customHeight="1" x14ac:dyDescent="0.2">
      <c r="B20" s="27"/>
      <c r="E20" s="228" t="str">
        <f>'Rekapitulácia stavby'!E14</f>
        <v>VERÓNY OaS s.r.o., Priemyselná 936/3, Krupina</v>
      </c>
      <c r="F20" s="196"/>
      <c r="G20" s="196"/>
      <c r="H20" s="196"/>
      <c r="I20" s="23" t="s">
        <v>24</v>
      </c>
      <c r="J20" s="24" t="str">
        <f>'Rekapitulácia stavby'!AN14</f>
        <v>SK 2023810382</v>
      </c>
      <c r="L20" s="27"/>
    </row>
    <row r="21" spans="2:12" s="1" customFormat="1" ht="6.95" customHeight="1" x14ac:dyDescent="0.2">
      <c r="B21" s="27"/>
      <c r="L21" s="27"/>
    </row>
    <row r="22" spans="2:12" s="1" customFormat="1" ht="12" customHeight="1" x14ac:dyDescent="0.2">
      <c r="B22" s="27"/>
      <c r="D22" s="23" t="s">
        <v>26</v>
      </c>
      <c r="I22" s="23" t="s">
        <v>22</v>
      </c>
      <c r="J22" s="21" t="s">
        <v>1</v>
      </c>
      <c r="L22" s="27"/>
    </row>
    <row r="23" spans="2:12" s="1" customFormat="1" ht="18" customHeight="1" x14ac:dyDescent="0.2">
      <c r="B23" s="27"/>
      <c r="E23" s="21" t="s">
        <v>27</v>
      </c>
      <c r="I23" s="23" t="s">
        <v>24</v>
      </c>
      <c r="J23" s="21" t="s">
        <v>1</v>
      </c>
      <c r="L23" s="27"/>
    </row>
    <row r="24" spans="2:12" s="1" customFormat="1" ht="6.95" customHeight="1" x14ac:dyDescent="0.2">
      <c r="B24" s="27"/>
      <c r="L24" s="27"/>
    </row>
    <row r="25" spans="2:12" s="1" customFormat="1" ht="12" customHeight="1" x14ac:dyDescent="0.2">
      <c r="B25" s="27"/>
      <c r="D25" s="23" t="s">
        <v>30</v>
      </c>
      <c r="I25" s="23" t="s">
        <v>22</v>
      </c>
      <c r="J25" s="21" t="str">
        <f>IF('Rekapitulácia stavby'!AN19="","",'Rekapitulácia stavby'!AN19)</f>
        <v/>
      </c>
      <c r="L25" s="27"/>
    </row>
    <row r="26" spans="2:12" s="1" customFormat="1" ht="18" customHeight="1" x14ac:dyDescent="0.2">
      <c r="B26" s="27"/>
      <c r="E26" s="21" t="str">
        <f>IF('Rekapitulácia stavby'!E20="","",'Rekapitulácia stavby'!E20)</f>
        <v xml:space="preserve"> </v>
      </c>
      <c r="I26" s="23" t="s">
        <v>24</v>
      </c>
      <c r="J26" s="21" t="str">
        <f>IF('Rekapitulácia stavby'!AN20="","",'Rekapitulácia stavby'!AN20)</f>
        <v/>
      </c>
      <c r="L26" s="27"/>
    </row>
    <row r="27" spans="2:12" s="1" customFormat="1" ht="6.95" customHeight="1" x14ac:dyDescent="0.2">
      <c r="B27" s="27"/>
      <c r="L27" s="27"/>
    </row>
    <row r="28" spans="2:12" s="1" customFormat="1" ht="12" customHeight="1" x14ac:dyDescent="0.2">
      <c r="B28" s="27"/>
      <c r="D28" s="23" t="s">
        <v>32</v>
      </c>
      <c r="L28" s="27"/>
    </row>
    <row r="29" spans="2:12" s="7" customFormat="1" ht="14.45" customHeight="1" x14ac:dyDescent="0.2">
      <c r="B29" s="88"/>
      <c r="E29" s="201" t="s">
        <v>1</v>
      </c>
      <c r="F29" s="201"/>
      <c r="G29" s="201"/>
      <c r="H29" s="201"/>
      <c r="L29" s="88"/>
    </row>
    <row r="30" spans="2:12" s="1" customFormat="1" ht="6.95" customHeight="1" x14ac:dyDescent="0.2">
      <c r="B30" s="27"/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D32" s="21" t="s">
        <v>122</v>
      </c>
      <c r="J32" s="89">
        <f>J98</f>
        <v>374105.6100000001</v>
      </c>
      <c r="L32" s="27"/>
    </row>
    <row r="33" spans="2:12" s="1" customFormat="1" ht="14.45" customHeight="1" x14ac:dyDescent="0.2">
      <c r="B33" s="27"/>
      <c r="D33" s="90" t="s">
        <v>123</v>
      </c>
      <c r="J33" s="89">
        <f>J118</f>
        <v>0</v>
      </c>
      <c r="L33" s="27"/>
    </row>
    <row r="34" spans="2:12" s="1" customFormat="1" ht="25.35" customHeight="1" x14ac:dyDescent="0.2">
      <c r="B34" s="27"/>
      <c r="D34" s="91" t="s">
        <v>33</v>
      </c>
      <c r="J34" s="60">
        <f>ROUND(J32 + J33, 2)</f>
        <v>374105.61</v>
      </c>
      <c r="L34" s="27"/>
    </row>
    <row r="35" spans="2:12" s="1" customFormat="1" ht="6.95" customHeight="1" x14ac:dyDescent="0.2">
      <c r="B35" s="27"/>
      <c r="D35" s="48"/>
      <c r="E35" s="48"/>
      <c r="F35" s="48"/>
      <c r="G35" s="48"/>
      <c r="H35" s="48"/>
      <c r="I35" s="48"/>
      <c r="J35" s="48"/>
      <c r="K35" s="48"/>
      <c r="L35" s="27"/>
    </row>
    <row r="36" spans="2:12" s="1" customFormat="1" ht="14.45" customHeight="1" x14ac:dyDescent="0.2">
      <c r="B36" s="27"/>
      <c r="F36" s="30" t="s">
        <v>35</v>
      </c>
      <c r="I36" s="30" t="s">
        <v>34</v>
      </c>
      <c r="J36" s="30" t="s">
        <v>36</v>
      </c>
      <c r="L36" s="27"/>
    </row>
    <row r="37" spans="2:12" s="1" customFormat="1" ht="14.45" customHeight="1" x14ac:dyDescent="0.2">
      <c r="B37" s="27"/>
      <c r="D37" s="92" t="s">
        <v>37</v>
      </c>
      <c r="E37" s="23" t="s">
        <v>38</v>
      </c>
      <c r="F37" s="80">
        <f>ROUND((SUM(BE118:BE125) + SUM(BE147:BE275)),  2)</f>
        <v>0</v>
      </c>
      <c r="I37" s="93">
        <v>0.2</v>
      </c>
      <c r="J37" s="80">
        <f>ROUND(((SUM(BE118:BE125) + SUM(BE147:BE275))*I37),  2)</f>
        <v>0</v>
      </c>
      <c r="L37" s="27"/>
    </row>
    <row r="38" spans="2:12" s="1" customFormat="1" ht="14.45" customHeight="1" x14ac:dyDescent="0.2">
      <c r="B38" s="27"/>
      <c r="E38" s="23" t="s">
        <v>39</v>
      </c>
      <c r="F38" s="80">
        <f>ROUND((SUM(BF118:BF125) + SUM(BF147:BF275)),  2)</f>
        <v>374105.61</v>
      </c>
      <c r="I38" s="93">
        <v>0.2</v>
      </c>
      <c r="J38" s="80">
        <f>ROUND(((SUM(BF118:BF125) + SUM(BF147:BF275))*I38),  2)</f>
        <v>74821.119999999995</v>
      </c>
      <c r="L38" s="27"/>
    </row>
    <row r="39" spans="2:12" s="1" customFormat="1" ht="14.45" hidden="1" customHeight="1" x14ac:dyDescent="0.2">
      <c r="B39" s="27"/>
      <c r="E39" s="23" t="s">
        <v>40</v>
      </c>
      <c r="F39" s="80">
        <f>ROUND((SUM(BG118:BG125) + SUM(BG147:BG275)),  2)</f>
        <v>0</v>
      </c>
      <c r="I39" s="93">
        <v>0.2</v>
      </c>
      <c r="J39" s="80">
        <f>0</f>
        <v>0</v>
      </c>
      <c r="L39" s="27"/>
    </row>
    <row r="40" spans="2:12" s="1" customFormat="1" ht="14.45" hidden="1" customHeight="1" x14ac:dyDescent="0.2">
      <c r="B40" s="27"/>
      <c r="E40" s="23" t="s">
        <v>41</v>
      </c>
      <c r="F40" s="80">
        <f>ROUND((SUM(BH118:BH125) + SUM(BH147:BH275)),  2)</f>
        <v>0</v>
      </c>
      <c r="I40" s="93">
        <v>0.2</v>
      </c>
      <c r="J40" s="80">
        <f>0</f>
        <v>0</v>
      </c>
      <c r="L40" s="27"/>
    </row>
    <row r="41" spans="2:12" s="1" customFormat="1" ht="14.45" hidden="1" customHeight="1" x14ac:dyDescent="0.2">
      <c r="B41" s="27"/>
      <c r="E41" s="23" t="s">
        <v>42</v>
      </c>
      <c r="F41" s="80">
        <f>ROUND((SUM(BI118:BI125) + SUM(BI147:BI275)),  2)</f>
        <v>0</v>
      </c>
      <c r="I41" s="93">
        <v>0</v>
      </c>
      <c r="J41" s="80">
        <f>0</f>
        <v>0</v>
      </c>
      <c r="L41" s="27"/>
    </row>
    <row r="42" spans="2:12" s="1" customFormat="1" ht="6.95" customHeight="1" x14ac:dyDescent="0.2">
      <c r="B42" s="27"/>
      <c r="L42" s="27"/>
    </row>
    <row r="43" spans="2:12" s="1" customFormat="1" ht="25.35" customHeight="1" x14ac:dyDescent="0.2">
      <c r="B43" s="27"/>
      <c r="C43" s="94"/>
      <c r="D43" s="95" t="s">
        <v>43</v>
      </c>
      <c r="E43" s="51"/>
      <c r="F43" s="51"/>
      <c r="G43" s="96" t="s">
        <v>44</v>
      </c>
      <c r="H43" s="97" t="s">
        <v>45</v>
      </c>
      <c r="I43" s="51"/>
      <c r="J43" s="98">
        <f>SUM(J34:J41)</f>
        <v>448926.73</v>
      </c>
      <c r="K43" s="99"/>
      <c r="L43" s="27"/>
    </row>
    <row r="44" spans="2:12" s="1" customFormat="1" ht="14.45" customHeight="1" x14ac:dyDescent="0.2">
      <c r="B44" s="27"/>
      <c r="L44" s="27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7"/>
      <c r="D61" s="38" t="s">
        <v>48</v>
      </c>
      <c r="E61" s="29"/>
      <c r="F61" s="100" t="s">
        <v>49</v>
      </c>
      <c r="G61" s="38" t="s">
        <v>48</v>
      </c>
      <c r="H61" s="29"/>
      <c r="I61" s="29"/>
      <c r="J61" s="101" t="s">
        <v>49</v>
      </c>
      <c r="K61" s="29"/>
      <c r="L61" s="27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7"/>
      <c r="D76" s="38" t="s">
        <v>48</v>
      </c>
      <c r="E76" s="29"/>
      <c r="F76" s="100" t="s">
        <v>49</v>
      </c>
      <c r="G76" s="38" t="s">
        <v>1492</v>
      </c>
      <c r="H76" s="29"/>
      <c r="I76" s="29"/>
      <c r="J76" s="101" t="s">
        <v>49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12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 x14ac:dyDescent="0.2">
      <c r="B82" s="27"/>
      <c r="C82" s="17" t="s">
        <v>124</v>
      </c>
      <c r="L82" s="27"/>
    </row>
    <row r="83" spans="2:12" s="1" customFormat="1" ht="6.95" customHeight="1" x14ac:dyDescent="0.2">
      <c r="B83" s="27"/>
      <c r="L83" s="27"/>
    </row>
    <row r="84" spans="2:12" s="1" customFormat="1" ht="12" customHeight="1" x14ac:dyDescent="0.2">
      <c r="B84" s="27"/>
      <c r="C84" s="23" t="s">
        <v>14</v>
      </c>
      <c r="L84" s="27"/>
    </row>
    <row r="85" spans="2:12" s="1" customFormat="1" ht="27" customHeight="1" x14ac:dyDescent="0.2">
      <c r="B85" s="27"/>
      <c r="E85" s="224" t="str">
        <f>E7</f>
        <v>SPŠ J. Murgaša B.Bystrica - kompletná rekonštrukcia objektov - zníženie energetickej náročnosti</v>
      </c>
      <c r="F85" s="227"/>
      <c r="G85" s="227"/>
      <c r="H85" s="227"/>
      <c r="L85" s="27"/>
    </row>
    <row r="86" spans="2:12" ht="12" customHeight="1" x14ac:dyDescent="0.2">
      <c r="B86" s="16"/>
      <c r="C86" s="23" t="s">
        <v>118</v>
      </c>
      <c r="L86" s="16"/>
    </row>
    <row r="87" spans="2:12" s="1" customFormat="1" ht="14.45" customHeight="1" x14ac:dyDescent="0.2">
      <c r="B87" s="27"/>
      <c r="E87" s="224" t="s">
        <v>119</v>
      </c>
      <c r="F87" s="223"/>
      <c r="G87" s="223"/>
      <c r="H87" s="223"/>
      <c r="L87" s="27"/>
    </row>
    <row r="88" spans="2:12" s="1" customFormat="1" ht="12" customHeight="1" x14ac:dyDescent="0.2">
      <c r="B88" s="27"/>
      <c r="C88" s="23" t="s">
        <v>120</v>
      </c>
      <c r="L88" s="27"/>
    </row>
    <row r="89" spans="2:12" s="1" customFormat="1" ht="15.6" customHeight="1" x14ac:dyDescent="0.2">
      <c r="B89" s="27"/>
      <c r="E89" s="185" t="str">
        <f>E11</f>
        <v>A2 - Nový stav</v>
      </c>
      <c r="F89" s="223"/>
      <c r="G89" s="223"/>
      <c r="H89" s="223"/>
      <c r="L89" s="27"/>
    </row>
    <row r="90" spans="2:12" s="1" customFormat="1" ht="6.95" customHeight="1" x14ac:dyDescent="0.2">
      <c r="B90" s="27"/>
      <c r="L90" s="27"/>
    </row>
    <row r="91" spans="2:12" s="1" customFormat="1" ht="12" customHeight="1" x14ac:dyDescent="0.2">
      <c r="B91" s="27"/>
      <c r="C91" s="23" t="s">
        <v>18</v>
      </c>
      <c r="F91" s="21" t="str">
        <f>F14</f>
        <v>Hurbanova 6, 975 18 BB</v>
      </c>
      <c r="I91" s="23" t="s">
        <v>20</v>
      </c>
      <c r="J91" s="47">
        <f>IF(J14="","",J14)</f>
        <v>44630</v>
      </c>
      <c r="L91" s="27"/>
    </row>
    <row r="92" spans="2:12" s="1" customFormat="1" ht="6.95" customHeight="1" x14ac:dyDescent="0.2">
      <c r="B92" s="27"/>
      <c r="L92" s="27"/>
    </row>
    <row r="93" spans="2:12" s="1" customFormat="1" ht="40.9" customHeight="1" x14ac:dyDescent="0.2">
      <c r="B93" s="27"/>
      <c r="C93" s="23" t="s">
        <v>21</v>
      </c>
      <c r="F93" s="21" t="str">
        <f>E17</f>
        <v>SPŠ J. Murgaša, Banská Bystrica</v>
      </c>
      <c r="I93" s="23" t="s">
        <v>26</v>
      </c>
      <c r="J93" s="25" t="str">
        <f>E23</f>
        <v>VISIA s.r.o ,Sládkovičova 2052/50A Šala</v>
      </c>
      <c r="L93" s="27"/>
    </row>
    <row r="94" spans="2:12" s="1" customFormat="1" ht="15.6" customHeight="1" x14ac:dyDescent="0.2">
      <c r="B94" s="27"/>
      <c r="C94" s="23" t="s">
        <v>25</v>
      </c>
      <c r="F94" s="21" t="str">
        <f>IF(E20="","",E20)</f>
        <v>VERÓNY OaS s.r.o., Priemyselná 936/3, Krupina</v>
      </c>
      <c r="I94" s="23" t="s">
        <v>30</v>
      </c>
      <c r="J94" s="25" t="str">
        <f>E26</f>
        <v xml:space="preserve"> </v>
      </c>
      <c r="L94" s="27"/>
    </row>
    <row r="95" spans="2:12" s="1" customFormat="1" ht="10.35" customHeight="1" x14ac:dyDescent="0.2">
      <c r="B95" s="27"/>
      <c r="L95" s="27"/>
    </row>
    <row r="96" spans="2:12" s="1" customFormat="1" ht="29.25" customHeight="1" x14ac:dyDescent="0.2">
      <c r="B96" s="27"/>
      <c r="C96" s="102" t="s">
        <v>125</v>
      </c>
      <c r="D96" s="94"/>
      <c r="E96" s="94"/>
      <c r="F96" s="94"/>
      <c r="G96" s="94"/>
      <c r="H96" s="94"/>
      <c r="I96" s="94"/>
      <c r="J96" s="103" t="s">
        <v>126</v>
      </c>
      <c r="K96" s="94"/>
      <c r="L96" s="27"/>
    </row>
    <row r="97" spans="2:47" s="1" customFormat="1" ht="10.35" customHeight="1" x14ac:dyDescent="0.2">
      <c r="B97" s="27"/>
      <c r="L97" s="27"/>
    </row>
    <row r="98" spans="2:47" s="1" customFormat="1" ht="22.9" customHeight="1" x14ac:dyDescent="0.2">
      <c r="B98" s="27"/>
      <c r="C98" s="104" t="s">
        <v>127</v>
      </c>
      <c r="J98" s="60">
        <f>J147</f>
        <v>374105.6100000001</v>
      </c>
      <c r="L98" s="27"/>
      <c r="AU98" s="13" t="s">
        <v>128</v>
      </c>
    </row>
    <row r="99" spans="2:47" s="8" customFormat="1" ht="24.95" customHeight="1" x14ac:dyDescent="0.2">
      <c r="B99" s="105"/>
      <c r="D99" s="106" t="s">
        <v>129</v>
      </c>
      <c r="E99" s="107"/>
      <c r="F99" s="107"/>
      <c r="G99" s="107"/>
      <c r="H99" s="107"/>
      <c r="I99" s="107"/>
      <c r="J99" s="108">
        <f>J148</f>
        <v>193432.86300000007</v>
      </c>
      <c r="L99" s="105"/>
    </row>
    <row r="100" spans="2:47" s="9" customFormat="1" ht="19.899999999999999" customHeight="1" x14ac:dyDescent="0.2">
      <c r="B100" s="109"/>
      <c r="D100" s="110" t="s">
        <v>130</v>
      </c>
      <c r="E100" s="111"/>
      <c r="F100" s="111"/>
      <c r="G100" s="111"/>
      <c r="H100" s="111"/>
      <c r="I100" s="111"/>
      <c r="J100" s="112">
        <f>J149</f>
        <v>3828.6239999999998</v>
      </c>
      <c r="L100" s="109"/>
    </row>
    <row r="101" spans="2:47" s="9" customFormat="1" ht="19.899999999999999" customHeight="1" x14ac:dyDescent="0.2">
      <c r="B101" s="109"/>
      <c r="D101" s="110" t="s">
        <v>293</v>
      </c>
      <c r="E101" s="111"/>
      <c r="F101" s="111"/>
      <c r="G101" s="111"/>
      <c r="H101" s="111"/>
      <c r="I101" s="111"/>
      <c r="J101" s="112">
        <f>J158</f>
        <v>250.91300000000001</v>
      </c>
      <c r="L101" s="109"/>
    </row>
    <row r="102" spans="2:47" s="9" customFormat="1" ht="19.899999999999999" customHeight="1" x14ac:dyDescent="0.2">
      <c r="B102" s="109"/>
      <c r="D102" s="110" t="s">
        <v>294</v>
      </c>
      <c r="E102" s="111"/>
      <c r="F102" s="111"/>
      <c r="G102" s="111"/>
      <c r="H102" s="111"/>
      <c r="I102" s="111"/>
      <c r="J102" s="112">
        <f>J161</f>
        <v>152556.70700000005</v>
      </c>
      <c r="L102" s="109"/>
    </row>
    <row r="103" spans="2:47" s="9" customFormat="1" ht="19.899999999999999" customHeight="1" x14ac:dyDescent="0.2">
      <c r="B103" s="109"/>
      <c r="D103" s="110" t="s">
        <v>131</v>
      </c>
      <c r="E103" s="111"/>
      <c r="F103" s="111"/>
      <c r="G103" s="111"/>
      <c r="H103" s="111"/>
      <c r="I103" s="111"/>
      <c r="J103" s="112">
        <f>J181</f>
        <v>34514.042999999998</v>
      </c>
      <c r="L103" s="109"/>
    </row>
    <row r="104" spans="2:47" s="9" customFormat="1" ht="19.899999999999999" customHeight="1" x14ac:dyDescent="0.2">
      <c r="B104" s="109"/>
      <c r="D104" s="110" t="s">
        <v>295</v>
      </c>
      <c r="E104" s="111"/>
      <c r="F104" s="111"/>
      <c r="G104" s="111"/>
      <c r="H104" s="111"/>
      <c r="I104" s="111"/>
      <c r="J104" s="112">
        <f>J199</f>
        <v>2282.576</v>
      </c>
      <c r="L104" s="109"/>
    </row>
    <row r="105" spans="2:47" s="8" customFormat="1" ht="24.95" customHeight="1" x14ac:dyDescent="0.2">
      <c r="B105" s="105"/>
      <c r="D105" s="106" t="s">
        <v>132</v>
      </c>
      <c r="E105" s="107"/>
      <c r="F105" s="107"/>
      <c r="G105" s="107"/>
      <c r="H105" s="107"/>
      <c r="I105" s="107"/>
      <c r="J105" s="108">
        <f>J201</f>
        <v>135422.747</v>
      </c>
      <c r="L105" s="105"/>
    </row>
    <row r="106" spans="2:47" s="9" customFormat="1" ht="19.899999999999999" customHeight="1" x14ac:dyDescent="0.2">
      <c r="B106" s="109"/>
      <c r="D106" s="110" t="s">
        <v>296</v>
      </c>
      <c r="E106" s="111"/>
      <c r="F106" s="111"/>
      <c r="G106" s="111"/>
      <c r="H106" s="111"/>
      <c r="I106" s="111"/>
      <c r="J106" s="112">
        <f>J202</f>
        <v>3096.875</v>
      </c>
      <c r="L106" s="109"/>
    </row>
    <row r="107" spans="2:47" s="9" customFormat="1" ht="19.899999999999999" customHeight="1" x14ac:dyDescent="0.2">
      <c r="B107" s="109"/>
      <c r="D107" s="110" t="s">
        <v>297</v>
      </c>
      <c r="E107" s="111"/>
      <c r="F107" s="111"/>
      <c r="G107" s="111"/>
      <c r="H107" s="111"/>
      <c r="I107" s="111"/>
      <c r="J107" s="112">
        <f>J208</f>
        <v>652.52299999999991</v>
      </c>
      <c r="L107" s="109"/>
    </row>
    <row r="108" spans="2:47" s="9" customFormat="1" ht="19.899999999999999" customHeight="1" x14ac:dyDescent="0.2">
      <c r="B108" s="109"/>
      <c r="D108" s="110" t="s">
        <v>298</v>
      </c>
      <c r="E108" s="111"/>
      <c r="F108" s="111"/>
      <c r="G108" s="111"/>
      <c r="H108" s="111"/>
      <c r="I108" s="111"/>
      <c r="J108" s="112">
        <f>J215</f>
        <v>9647.6230000000014</v>
      </c>
      <c r="L108" s="109"/>
    </row>
    <row r="109" spans="2:47" s="9" customFormat="1" ht="19.899999999999999" customHeight="1" x14ac:dyDescent="0.2">
      <c r="B109" s="109"/>
      <c r="D109" s="110" t="s">
        <v>134</v>
      </c>
      <c r="E109" s="111"/>
      <c r="F109" s="111"/>
      <c r="G109" s="111"/>
      <c r="H109" s="111"/>
      <c r="I109" s="111"/>
      <c r="J109" s="112">
        <f>J226</f>
        <v>22920.337</v>
      </c>
      <c r="L109" s="109"/>
    </row>
    <row r="110" spans="2:47" s="9" customFormat="1" ht="19.899999999999999" customHeight="1" x14ac:dyDescent="0.2">
      <c r="B110" s="109"/>
      <c r="D110" s="110" t="s">
        <v>299</v>
      </c>
      <c r="E110" s="111"/>
      <c r="F110" s="111"/>
      <c r="G110" s="111"/>
      <c r="H110" s="111"/>
      <c r="I110" s="111"/>
      <c r="J110" s="112">
        <f>J246</f>
        <v>17.821999999999999</v>
      </c>
      <c r="L110" s="109"/>
    </row>
    <row r="111" spans="2:47" s="9" customFormat="1" ht="19.899999999999999" customHeight="1" x14ac:dyDescent="0.2">
      <c r="B111" s="109"/>
      <c r="D111" s="110" t="s">
        <v>135</v>
      </c>
      <c r="E111" s="111"/>
      <c r="F111" s="111"/>
      <c r="G111" s="111"/>
      <c r="H111" s="111"/>
      <c r="I111" s="111"/>
      <c r="J111" s="112">
        <f>J248</f>
        <v>9047.0769999999993</v>
      </c>
      <c r="L111" s="109"/>
    </row>
    <row r="112" spans="2:47" s="9" customFormat="1" ht="19.899999999999999" customHeight="1" x14ac:dyDescent="0.2">
      <c r="B112" s="109"/>
      <c r="D112" s="110" t="s">
        <v>136</v>
      </c>
      <c r="E112" s="111"/>
      <c r="F112" s="111"/>
      <c r="G112" s="111"/>
      <c r="H112" s="111"/>
      <c r="I112" s="111"/>
      <c r="J112" s="112">
        <f>J257</f>
        <v>89953.40800000001</v>
      </c>
      <c r="L112" s="109"/>
    </row>
    <row r="113" spans="2:65" s="9" customFormat="1" ht="19.899999999999999" customHeight="1" x14ac:dyDescent="0.2">
      <c r="B113" s="109"/>
      <c r="D113" s="110" t="s">
        <v>300</v>
      </c>
      <c r="E113" s="111"/>
      <c r="F113" s="111"/>
      <c r="G113" s="111"/>
      <c r="H113" s="111"/>
      <c r="I113" s="111"/>
      <c r="J113" s="112">
        <f>J268</f>
        <v>87.081999999999994</v>
      </c>
      <c r="L113" s="109"/>
    </row>
    <row r="114" spans="2:65" s="8" customFormat="1" ht="24.95" customHeight="1" x14ac:dyDescent="0.2">
      <c r="B114" s="105"/>
      <c r="D114" s="106" t="s">
        <v>137</v>
      </c>
      <c r="E114" s="107"/>
      <c r="F114" s="107"/>
      <c r="G114" s="107"/>
      <c r="H114" s="107"/>
      <c r="I114" s="107"/>
      <c r="J114" s="108">
        <f>J271</f>
        <v>45250</v>
      </c>
      <c r="L114" s="105"/>
    </row>
    <row r="115" spans="2:65" s="9" customFormat="1" ht="19.899999999999999" customHeight="1" x14ac:dyDescent="0.2">
      <c r="B115" s="109"/>
      <c r="D115" s="110" t="s">
        <v>138</v>
      </c>
      <c r="E115" s="111"/>
      <c r="F115" s="111"/>
      <c r="G115" s="111"/>
      <c r="H115" s="111"/>
      <c r="I115" s="111"/>
      <c r="J115" s="112">
        <f>J272</f>
        <v>45250</v>
      </c>
      <c r="L115" s="109"/>
    </row>
    <row r="116" spans="2:65" s="1" customFormat="1" ht="21.75" customHeight="1" x14ac:dyDescent="0.2">
      <c r="B116" s="27"/>
      <c r="L116" s="27"/>
    </row>
    <row r="117" spans="2:65" s="1" customFormat="1" ht="6.95" customHeight="1" x14ac:dyDescent="0.2">
      <c r="B117" s="27"/>
      <c r="L117" s="27"/>
    </row>
    <row r="118" spans="2:65" s="1" customFormat="1" ht="29.25" customHeight="1" x14ac:dyDescent="0.2">
      <c r="B118" s="27"/>
      <c r="C118" s="104" t="s">
        <v>139</v>
      </c>
      <c r="J118" s="113">
        <f>ROUND(J119 + J120 + J121 + J122 + J123 + J124,2)</f>
        <v>0</v>
      </c>
      <c r="L118" s="27"/>
      <c r="N118" s="114" t="s">
        <v>37</v>
      </c>
    </row>
    <row r="119" spans="2:65" s="1" customFormat="1" ht="18" customHeight="1" x14ac:dyDescent="0.2">
      <c r="B119" s="115"/>
      <c r="C119" s="116"/>
      <c r="D119" s="225" t="s">
        <v>140</v>
      </c>
      <c r="E119" s="226"/>
      <c r="F119" s="226"/>
      <c r="G119" s="116"/>
      <c r="H119" s="116"/>
      <c r="I119" s="116"/>
      <c r="J119" s="118">
        <v>0</v>
      </c>
      <c r="K119" s="116"/>
      <c r="L119" s="115"/>
      <c r="M119" s="116"/>
      <c r="N119" s="119" t="s">
        <v>39</v>
      </c>
      <c r="O119" s="116"/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16"/>
      <c r="AJ119" s="116"/>
      <c r="AK119" s="116"/>
      <c r="AL119" s="116"/>
      <c r="AM119" s="116"/>
      <c r="AN119" s="116"/>
      <c r="AO119" s="116"/>
      <c r="AP119" s="116"/>
      <c r="AQ119" s="116"/>
      <c r="AR119" s="116"/>
      <c r="AS119" s="116"/>
      <c r="AT119" s="116"/>
      <c r="AU119" s="116"/>
      <c r="AV119" s="116"/>
      <c r="AW119" s="116"/>
      <c r="AX119" s="116"/>
      <c r="AY119" s="120" t="s">
        <v>141</v>
      </c>
      <c r="AZ119" s="116"/>
      <c r="BA119" s="116"/>
      <c r="BB119" s="116"/>
      <c r="BC119" s="116"/>
      <c r="BD119" s="116"/>
      <c r="BE119" s="121">
        <f t="shared" ref="BE119:BE124" si="0">IF(N119="základná",J119,0)</f>
        <v>0</v>
      </c>
      <c r="BF119" s="121">
        <f t="shared" ref="BF119:BF124" si="1">IF(N119="znížená",J119,0)</f>
        <v>0</v>
      </c>
      <c r="BG119" s="121">
        <f t="shared" ref="BG119:BG124" si="2">IF(N119="zákl. prenesená",J119,0)</f>
        <v>0</v>
      </c>
      <c r="BH119" s="121">
        <f t="shared" ref="BH119:BH124" si="3">IF(N119="zníž. prenesená",J119,0)</f>
        <v>0</v>
      </c>
      <c r="BI119" s="121">
        <f t="shared" ref="BI119:BI124" si="4">IF(N119="nulová",J119,0)</f>
        <v>0</v>
      </c>
      <c r="BJ119" s="120" t="s">
        <v>86</v>
      </c>
      <c r="BK119" s="116"/>
      <c r="BL119" s="116"/>
      <c r="BM119" s="116"/>
    </row>
    <row r="120" spans="2:65" s="1" customFormat="1" ht="18" customHeight="1" x14ac:dyDescent="0.2">
      <c r="B120" s="115"/>
      <c r="C120" s="116"/>
      <c r="D120" s="225" t="s">
        <v>142</v>
      </c>
      <c r="E120" s="226"/>
      <c r="F120" s="226"/>
      <c r="G120" s="116"/>
      <c r="H120" s="116"/>
      <c r="I120" s="116"/>
      <c r="J120" s="118">
        <v>0</v>
      </c>
      <c r="K120" s="116"/>
      <c r="L120" s="115"/>
      <c r="M120" s="116"/>
      <c r="N120" s="119" t="s">
        <v>39</v>
      </c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  <c r="AF120" s="116"/>
      <c r="AG120" s="116"/>
      <c r="AH120" s="116"/>
      <c r="AI120" s="116"/>
      <c r="AJ120" s="116"/>
      <c r="AK120" s="116"/>
      <c r="AL120" s="116"/>
      <c r="AM120" s="116"/>
      <c r="AN120" s="116"/>
      <c r="AO120" s="116"/>
      <c r="AP120" s="116"/>
      <c r="AQ120" s="116"/>
      <c r="AR120" s="116"/>
      <c r="AS120" s="116"/>
      <c r="AT120" s="116"/>
      <c r="AU120" s="116"/>
      <c r="AV120" s="116"/>
      <c r="AW120" s="116"/>
      <c r="AX120" s="116"/>
      <c r="AY120" s="120" t="s">
        <v>141</v>
      </c>
      <c r="AZ120" s="116"/>
      <c r="BA120" s="116"/>
      <c r="BB120" s="116"/>
      <c r="BC120" s="116"/>
      <c r="BD120" s="116"/>
      <c r="BE120" s="121">
        <f t="shared" si="0"/>
        <v>0</v>
      </c>
      <c r="BF120" s="121">
        <f t="shared" si="1"/>
        <v>0</v>
      </c>
      <c r="BG120" s="121">
        <f t="shared" si="2"/>
        <v>0</v>
      </c>
      <c r="BH120" s="121">
        <f t="shared" si="3"/>
        <v>0</v>
      </c>
      <c r="BI120" s="121">
        <f t="shared" si="4"/>
        <v>0</v>
      </c>
      <c r="BJ120" s="120" t="s">
        <v>86</v>
      </c>
      <c r="BK120" s="116"/>
      <c r="BL120" s="116"/>
      <c r="BM120" s="116"/>
    </row>
    <row r="121" spans="2:65" s="1" customFormat="1" ht="18" customHeight="1" x14ac:dyDescent="0.2">
      <c r="B121" s="115"/>
      <c r="C121" s="116"/>
      <c r="D121" s="225" t="s">
        <v>143</v>
      </c>
      <c r="E121" s="226"/>
      <c r="F121" s="226"/>
      <c r="G121" s="116"/>
      <c r="H121" s="116"/>
      <c r="I121" s="116"/>
      <c r="J121" s="118">
        <v>0</v>
      </c>
      <c r="K121" s="116"/>
      <c r="L121" s="115"/>
      <c r="M121" s="116"/>
      <c r="N121" s="119" t="s">
        <v>39</v>
      </c>
      <c r="O121" s="116"/>
      <c r="P121" s="116"/>
      <c r="Q121" s="116"/>
      <c r="R121" s="116"/>
      <c r="S121" s="116"/>
      <c r="T121" s="116"/>
      <c r="U121" s="116"/>
      <c r="V121" s="116"/>
      <c r="W121" s="116"/>
      <c r="X121" s="116"/>
      <c r="Y121" s="116"/>
      <c r="Z121" s="116"/>
      <c r="AA121" s="116"/>
      <c r="AB121" s="116"/>
      <c r="AC121" s="116"/>
      <c r="AD121" s="116"/>
      <c r="AE121" s="116"/>
      <c r="AF121" s="116"/>
      <c r="AG121" s="116"/>
      <c r="AH121" s="116"/>
      <c r="AI121" s="116"/>
      <c r="AJ121" s="116"/>
      <c r="AK121" s="116"/>
      <c r="AL121" s="116"/>
      <c r="AM121" s="116"/>
      <c r="AN121" s="116"/>
      <c r="AO121" s="116"/>
      <c r="AP121" s="116"/>
      <c r="AQ121" s="116"/>
      <c r="AR121" s="116"/>
      <c r="AS121" s="116"/>
      <c r="AT121" s="116"/>
      <c r="AU121" s="116"/>
      <c r="AV121" s="116"/>
      <c r="AW121" s="116"/>
      <c r="AX121" s="116"/>
      <c r="AY121" s="120" t="s">
        <v>141</v>
      </c>
      <c r="AZ121" s="116"/>
      <c r="BA121" s="116"/>
      <c r="BB121" s="116"/>
      <c r="BC121" s="116"/>
      <c r="BD121" s="116"/>
      <c r="BE121" s="121">
        <f t="shared" si="0"/>
        <v>0</v>
      </c>
      <c r="BF121" s="121">
        <f t="shared" si="1"/>
        <v>0</v>
      </c>
      <c r="BG121" s="121">
        <f t="shared" si="2"/>
        <v>0</v>
      </c>
      <c r="BH121" s="121">
        <f t="shared" si="3"/>
        <v>0</v>
      </c>
      <c r="BI121" s="121">
        <f t="shared" si="4"/>
        <v>0</v>
      </c>
      <c r="BJ121" s="120" t="s">
        <v>86</v>
      </c>
      <c r="BK121" s="116"/>
      <c r="BL121" s="116"/>
      <c r="BM121" s="116"/>
    </row>
    <row r="122" spans="2:65" s="1" customFormat="1" ht="18" customHeight="1" x14ac:dyDescent="0.2">
      <c r="B122" s="115"/>
      <c r="C122" s="116"/>
      <c r="D122" s="225" t="s">
        <v>144</v>
      </c>
      <c r="E122" s="226"/>
      <c r="F122" s="226"/>
      <c r="G122" s="116"/>
      <c r="H122" s="116"/>
      <c r="I122" s="116"/>
      <c r="J122" s="118">
        <v>0</v>
      </c>
      <c r="K122" s="116"/>
      <c r="L122" s="115"/>
      <c r="M122" s="116"/>
      <c r="N122" s="119" t="s">
        <v>39</v>
      </c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  <c r="AE122" s="116"/>
      <c r="AF122" s="116"/>
      <c r="AG122" s="116"/>
      <c r="AH122" s="116"/>
      <c r="AI122" s="116"/>
      <c r="AJ122" s="116"/>
      <c r="AK122" s="116"/>
      <c r="AL122" s="116"/>
      <c r="AM122" s="116"/>
      <c r="AN122" s="116"/>
      <c r="AO122" s="116"/>
      <c r="AP122" s="116"/>
      <c r="AQ122" s="116"/>
      <c r="AR122" s="116"/>
      <c r="AS122" s="116"/>
      <c r="AT122" s="116"/>
      <c r="AU122" s="116"/>
      <c r="AV122" s="116"/>
      <c r="AW122" s="116"/>
      <c r="AX122" s="116"/>
      <c r="AY122" s="120" t="s">
        <v>141</v>
      </c>
      <c r="AZ122" s="116"/>
      <c r="BA122" s="116"/>
      <c r="BB122" s="116"/>
      <c r="BC122" s="116"/>
      <c r="BD122" s="116"/>
      <c r="BE122" s="121">
        <f t="shared" si="0"/>
        <v>0</v>
      </c>
      <c r="BF122" s="121">
        <f t="shared" si="1"/>
        <v>0</v>
      </c>
      <c r="BG122" s="121">
        <f t="shared" si="2"/>
        <v>0</v>
      </c>
      <c r="BH122" s="121">
        <f t="shared" si="3"/>
        <v>0</v>
      </c>
      <c r="BI122" s="121">
        <f t="shared" si="4"/>
        <v>0</v>
      </c>
      <c r="BJ122" s="120" t="s">
        <v>86</v>
      </c>
      <c r="BK122" s="116"/>
      <c r="BL122" s="116"/>
      <c r="BM122" s="116"/>
    </row>
    <row r="123" spans="2:65" s="1" customFormat="1" ht="18" customHeight="1" x14ac:dyDescent="0.2">
      <c r="B123" s="115"/>
      <c r="C123" s="116"/>
      <c r="D123" s="225" t="s">
        <v>145</v>
      </c>
      <c r="E123" s="226"/>
      <c r="F123" s="226"/>
      <c r="G123" s="116"/>
      <c r="H123" s="116"/>
      <c r="I123" s="116"/>
      <c r="J123" s="118">
        <v>0</v>
      </c>
      <c r="K123" s="116"/>
      <c r="L123" s="115"/>
      <c r="M123" s="116"/>
      <c r="N123" s="119" t="s">
        <v>39</v>
      </c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6"/>
      <c r="AJ123" s="116"/>
      <c r="AK123" s="116"/>
      <c r="AL123" s="116"/>
      <c r="AM123" s="116"/>
      <c r="AN123" s="116"/>
      <c r="AO123" s="116"/>
      <c r="AP123" s="116"/>
      <c r="AQ123" s="116"/>
      <c r="AR123" s="116"/>
      <c r="AS123" s="116"/>
      <c r="AT123" s="116"/>
      <c r="AU123" s="116"/>
      <c r="AV123" s="116"/>
      <c r="AW123" s="116"/>
      <c r="AX123" s="116"/>
      <c r="AY123" s="120" t="s">
        <v>141</v>
      </c>
      <c r="AZ123" s="116"/>
      <c r="BA123" s="116"/>
      <c r="BB123" s="116"/>
      <c r="BC123" s="116"/>
      <c r="BD123" s="116"/>
      <c r="BE123" s="121">
        <f t="shared" si="0"/>
        <v>0</v>
      </c>
      <c r="BF123" s="121">
        <f t="shared" si="1"/>
        <v>0</v>
      </c>
      <c r="BG123" s="121">
        <f t="shared" si="2"/>
        <v>0</v>
      </c>
      <c r="BH123" s="121">
        <f t="shared" si="3"/>
        <v>0</v>
      </c>
      <c r="BI123" s="121">
        <f t="shared" si="4"/>
        <v>0</v>
      </c>
      <c r="BJ123" s="120" t="s">
        <v>86</v>
      </c>
      <c r="BK123" s="116"/>
      <c r="BL123" s="116"/>
      <c r="BM123" s="116"/>
    </row>
    <row r="124" spans="2:65" s="1" customFormat="1" ht="18" customHeight="1" x14ac:dyDescent="0.2">
      <c r="B124" s="115"/>
      <c r="C124" s="116"/>
      <c r="D124" s="117" t="s">
        <v>146</v>
      </c>
      <c r="E124" s="116"/>
      <c r="F124" s="116"/>
      <c r="G124" s="116"/>
      <c r="H124" s="116"/>
      <c r="I124" s="116"/>
      <c r="J124" s="118">
        <f>ROUND(J32*T124,2)</f>
        <v>0</v>
      </c>
      <c r="K124" s="116"/>
      <c r="L124" s="115"/>
      <c r="M124" s="116"/>
      <c r="N124" s="119" t="s">
        <v>39</v>
      </c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  <c r="AF124" s="116"/>
      <c r="AG124" s="116"/>
      <c r="AH124" s="116"/>
      <c r="AI124" s="116"/>
      <c r="AJ124" s="116"/>
      <c r="AK124" s="116"/>
      <c r="AL124" s="116"/>
      <c r="AM124" s="116"/>
      <c r="AN124" s="116"/>
      <c r="AO124" s="116"/>
      <c r="AP124" s="116"/>
      <c r="AQ124" s="116"/>
      <c r="AR124" s="116"/>
      <c r="AS124" s="116"/>
      <c r="AT124" s="116"/>
      <c r="AU124" s="116"/>
      <c r="AV124" s="116"/>
      <c r="AW124" s="116"/>
      <c r="AX124" s="116"/>
      <c r="AY124" s="120" t="s">
        <v>147</v>
      </c>
      <c r="AZ124" s="116"/>
      <c r="BA124" s="116"/>
      <c r="BB124" s="116"/>
      <c r="BC124" s="116"/>
      <c r="BD124" s="116"/>
      <c r="BE124" s="121">
        <f t="shared" si="0"/>
        <v>0</v>
      </c>
      <c r="BF124" s="121">
        <f t="shared" si="1"/>
        <v>0</v>
      </c>
      <c r="BG124" s="121">
        <f t="shared" si="2"/>
        <v>0</v>
      </c>
      <c r="BH124" s="121">
        <f t="shared" si="3"/>
        <v>0</v>
      </c>
      <c r="BI124" s="121">
        <f t="shared" si="4"/>
        <v>0</v>
      </c>
      <c r="BJ124" s="120" t="s">
        <v>86</v>
      </c>
      <c r="BK124" s="116"/>
      <c r="BL124" s="116"/>
      <c r="BM124" s="116"/>
    </row>
    <row r="125" spans="2:65" s="1" customFormat="1" x14ac:dyDescent="0.2">
      <c r="B125" s="27"/>
      <c r="L125" s="27"/>
    </row>
    <row r="126" spans="2:65" s="1" customFormat="1" ht="29.25" customHeight="1" x14ac:dyDescent="0.2">
      <c r="B126" s="27"/>
      <c r="C126" s="122" t="s">
        <v>148</v>
      </c>
      <c r="D126" s="94"/>
      <c r="E126" s="94"/>
      <c r="F126" s="94"/>
      <c r="G126" s="94"/>
      <c r="H126" s="94"/>
      <c r="I126" s="94"/>
      <c r="J126" s="123">
        <f>ROUND(J98+J118,2)</f>
        <v>374105.61</v>
      </c>
      <c r="K126" s="94"/>
      <c r="L126" s="27"/>
    </row>
    <row r="127" spans="2:65" s="1" customFormat="1" ht="6.95" customHeight="1" x14ac:dyDescent="0.2"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27"/>
    </row>
    <row r="131" spans="2:12" s="1" customFormat="1" ht="6.95" customHeight="1" x14ac:dyDescent="0.2"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27"/>
    </row>
    <row r="132" spans="2:12" s="1" customFormat="1" ht="24.95" customHeight="1" x14ac:dyDescent="0.2">
      <c r="B132" s="27"/>
      <c r="C132" s="17" t="s">
        <v>149</v>
      </c>
      <c r="L132" s="27"/>
    </row>
    <row r="133" spans="2:12" s="1" customFormat="1" ht="6.95" customHeight="1" x14ac:dyDescent="0.2">
      <c r="B133" s="27"/>
      <c r="L133" s="27"/>
    </row>
    <row r="134" spans="2:12" s="1" customFormat="1" ht="12" customHeight="1" x14ac:dyDescent="0.2">
      <c r="B134" s="27"/>
      <c r="C134" s="23" t="s">
        <v>14</v>
      </c>
      <c r="L134" s="27"/>
    </row>
    <row r="135" spans="2:12" s="1" customFormat="1" ht="27" customHeight="1" x14ac:dyDescent="0.2">
      <c r="B135" s="27"/>
      <c r="E135" s="224" t="str">
        <f>E7</f>
        <v>SPŠ J. Murgaša B.Bystrica - kompletná rekonštrukcia objektov - zníženie energetickej náročnosti</v>
      </c>
      <c r="F135" s="227"/>
      <c r="G135" s="227"/>
      <c r="H135" s="227"/>
      <c r="L135" s="27"/>
    </row>
    <row r="136" spans="2:12" ht="12" customHeight="1" x14ac:dyDescent="0.2">
      <c r="B136" s="16"/>
      <c r="C136" s="23" t="s">
        <v>118</v>
      </c>
      <c r="L136" s="16"/>
    </row>
    <row r="137" spans="2:12" s="1" customFormat="1" ht="14.45" customHeight="1" x14ac:dyDescent="0.2">
      <c r="B137" s="27"/>
      <c r="E137" s="224" t="s">
        <v>119</v>
      </c>
      <c r="F137" s="223"/>
      <c r="G137" s="223"/>
      <c r="H137" s="223"/>
      <c r="L137" s="27"/>
    </row>
    <row r="138" spans="2:12" s="1" customFormat="1" ht="12" customHeight="1" x14ac:dyDescent="0.2">
      <c r="B138" s="27"/>
      <c r="C138" s="23" t="s">
        <v>120</v>
      </c>
      <c r="L138" s="27"/>
    </row>
    <row r="139" spans="2:12" s="1" customFormat="1" ht="15.6" customHeight="1" x14ac:dyDescent="0.2">
      <c r="B139" s="27"/>
      <c r="E139" s="185" t="str">
        <f>E11</f>
        <v>A2 - Nový stav</v>
      </c>
      <c r="F139" s="223"/>
      <c r="G139" s="223"/>
      <c r="H139" s="223"/>
      <c r="L139" s="27"/>
    </row>
    <row r="140" spans="2:12" s="1" customFormat="1" ht="6.95" customHeight="1" x14ac:dyDescent="0.2">
      <c r="B140" s="27"/>
      <c r="L140" s="27"/>
    </row>
    <row r="141" spans="2:12" s="1" customFormat="1" ht="12" customHeight="1" x14ac:dyDescent="0.2">
      <c r="B141" s="27"/>
      <c r="C141" s="23" t="s">
        <v>18</v>
      </c>
      <c r="F141" s="21" t="str">
        <f>F14</f>
        <v>Hurbanova 6, 975 18 BB</v>
      </c>
      <c r="I141" s="23" t="s">
        <v>20</v>
      </c>
      <c r="J141" s="47">
        <f>IF(J14="","",J14)</f>
        <v>44630</v>
      </c>
      <c r="L141" s="27"/>
    </row>
    <row r="142" spans="2:12" s="1" customFormat="1" ht="6.95" customHeight="1" x14ac:dyDescent="0.2">
      <c r="B142" s="27"/>
      <c r="L142" s="27"/>
    </row>
    <row r="143" spans="2:12" s="1" customFormat="1" ht="40.9" customHeight="1" x14ac:dyDescent="0.2">
      <c r="B143" s="27"/>
      <c r="C143" s="23" t="s">
        <v>21</v>
      </c>
      <c r="F143" s="21" t="str">
        <f>E17</f>
        <v>SPŠ J. Murgaša, Banská Bystrica</v>
      </c>
      <c r="I143" s="23" t="s">
        <v>26</v>
      </c>
      <c r="J143" s="25" t="str">
        <f>E23</f>
        <v>VISIA s.r.o ,Sládkovičova 2052/50A Šala</v>
      </c>
      <c r="L143" s="27"/>
    </row>
    <row r="144" spans="2:12" s="1" customFormat="1" ht="15.6" customHeight="1" x14ac:dyDescent="0.2">
      <c r="B144" s="27"/>
      <c r="C144" s="23" t="s">
        <v>25</v>
      </c>
      <c r="F144" s="21" t="str">
        <f>IF(E20="","",E20)</f>
        <v>VERÓNY OaS s.r.o., Priemyselná 936/3, Krupina</v>
      </c>
      <c r="I144" s="23" t="s">
        <v>30</v>
      </c>
      <c r="J144" s="25" t="str">
        <f>E26</f>
        <v xml:space="preserve"> </v>
      </c>
      <c r="L144" s="27"/>
    </row>
    <row r="145" spans="2:65" s="1" customFormat="1" ht="10.35" customHeight="1" x14ac:dyDescent="0.2">
      <c r="B145" s="27"/>
      <c r="L145" s="27"/>
    </row>
    <row r="146" spans="2:65" s="10" customFormat="1" ht="29.25" customHeight="1" x14ac:dyDescent="0.2">
      <c r="B146" s="124"/>
      <c r="C146" s="125" t="s">
        <v>150</v>
      </c>
      <c r="D146" s="126" t="s">
        <v>58</v>
      </c>
      <c r="E146" s="126" t="s">
        <v>54</v>
      </c>
      <c r="F146" s="126" t="s">
        <v>55</v>
      </c>
      <c r="G146" s="126" t="s">
        <v>151</v>
      </c>
      <c r="H146" s="126" t="s">
        <v>152</v>
      </c>
      <c r="I146" s="126" t="s">
        <v>153</v>
      </c>
      <c r="J146" s="127" t="s">
        <v>126</v>
      </c>
      <c r="K146" s="128" t="s">
        <v>154</v>
      </c>
      <c r="L146" s="124"/>
      <c r="M146" s="53" t="s">
        <v>1</v>
      </c>
      <c r="N146" s="54" t="s">
        <v>37</v>
      </c>
      <c r="O146" s="54" t="s">
        <v>155</v>
      </c>
      <c r="P146" s="54" t="s">
        <v>156</v>
      </c>
      <c r="Q146" s="54" t="s">
        <v>157</v>
      </c>
      <c r="R146" s="54" t="s">
        <v>158</v>
      </c>
      <c r="S146" s="54" t="s">
        <v>159</v>
      </c>
      <c r="T146" s="55" t="s">
        <v>160</v>
      </c>
    </row>
    <row r="147" spans="2:65" s="1" customFormat="1" ht="22.9" customHeight="1" x14ac:dyDescent="0.25">
      <c r="B147" s="27"/>
      <c r="C147" s="58" t="s">
        <v>122</v>
      </c>
      <c r="I147" s="152"/>
      <c r="J147" s="170">
        <f>BK147</f>
        <v>374105.6100000001</v>
      </c>
      <c r="L147" s="27"/>
      <c r="M147" s="56"/>
      <c r="N147" s="48"/>
      <c r="O147" s="48"/>
      <c r="P147" s="129">
        <f>P148+P201+P271</f>
        <v>0</v>
      </c>
      <c r="Q147" s="48"/>
      <c r="R147" s="129">
        <f>R148+R201+R271</f>
        <v>249.3250843285</v>
      </c>
      <c r="S147" s="48"/>
      <c r="T147" s="130">
        <f>T148+T201+T271</f>
        <v>0</v>
      </c>
      <c r="AT147" s="13" t="s">
        <v>72</v>
      </c>
      <c r="AU147" s="13" t="s">
        <v>128</v>
      </c>
      <c r="BK147" s="131">
        <f>BK148+BK201+BK271</f>
        <v>374105.6100000001</v>
      </c>
    </row>
    <row r="148" spans="2:65" s="11" customFormat="1" ht="25.9" customHeight="1" x14ac:dyDescent="0.2">
      <c r="B148" s="132"/>
      <c r="D148" s="133" t="s">
        <v>72</v>
      </c>
      <c r="E148" s="134" t="s">
        <v>161</v>
      </c>
      <c r="F148" s="134" t="s">
        <v>162</v>
      </c>
      <c r="I148" s="171"/>
      <c r="J148" s="172">
        <f>BK148</f>
        <v>193432.86300000007</v>
      </c>
      <c r="L148" s="132"/>
      <c r="M148" s="135"/>
      <c r="P148" s="136">
        <f>P149+P158+P161+P181+P199</f>
        <v>0</v>
      </c>
      <c r="R148" s="136">
        <f>R149+R158+R161+R181+R199</f>
        <v>235.32231887569998</v>
      </c>
      <c r="T148" s="137">
        <f>T149+T158+T161+T181+T199</f>
        <v>0</v>
      </c>
      <c r="AR148" s="133" t="s">
        <v>80</v>
      </c>
      <c r="AT148" s="138" t="s">
        <v>72</v>
      </c>
      <c r="AU148" s="138" t="s">
        <v>73</v>
      </c>
      <c r="AY148" s="133" t="s">
        <v>163</v>
      </c>
      <c r="BK148" s="139">
        <f>BK149+BK158+BK161+BK181+BK199</f>
        <v>193432.86300000007</v>
      </c>
    </row>
    <row r="149" spans="2:65" s="11" customFormat="1" ht="22.9" customHeight="1" x14ac:dyDescent="0.2">
      <c r="B149" s="132"/>
      <c r="D149" s="133" t="s">
        <v>72</v>
      </c>
      <c r="E149" s="140" t="s">
        <v>80</v>
      </c>
      <c r="F149" s="140" t="s">
        <v>164</v>
      </c>
      <c r="I149" s="171"/>
      <c r="J149" s="173">
        <f>BK149</f>
        <v>3828.6239999999998</v>
      </c>
      <c r="L149" s="132"/>
      <c r="M149" s="135"/>
      <c r="P149" s="136">
        <f>SUM(P150:P157)</f>
        <v>0</v>
      </c>
      <c r="R149" s="136">
        <f>SUM(R150:R157)</f>
        <v>40.055</v>
      </c>
      <c r="T149" s="137">
        <f>SUM(T150:T157)</f>
        <v>0</v>
      </c>
      <c r="AR149" s="133" t="s">
        <v>80</v>
      </c>
      <c r="AT149" s="138" t="s">
        <v>72</v>
      </c>
      <c r="AU149" s="138" t="s">
        <v>80</v>
      </c>
      <c r="AY149" s="133" t="s">
        <v>163</v>
      </c>
      <c r="BK149" s="139">
        <f>SUM(BK150:BK157)</f>
        <v>3828.6239999999998</v>
      </c>
    </row>
    <row r="150" spans="2:65" s="1" customFormat="1" ht="13.9" customHeight="1" x14ac:dyDescent="0.2">
      <c r="B150" s="115"/>
      <c r="C150" s="141" t="s">
        <v>80</v>
      </c>
      <c r="D150" s="141" t="s">
        <v>165</v>
      </c>
      <c r="E150" s="142" t="s">
        <v>301</v>
      </c>
      <c r="F150" s="143" t="s">
        <v>302</v>
      </c>
      <c r="G150" s="144" t="s">
        <v>303</v>
      </c>
      <c r="H150" s="145">
        <v>112.18</v>
      </c>
      <c r="I150" s="174">
        <v>14.81</v>
      </c>
      <c r="J150" s="175">
        <f t="shared" ref="J150:J157" si="5">ROUND(I150*H150,3)</f>
        <v>1661.386</v>
      </c>
      <c r="K150" s="147"/>
      <c r="L150" s="27"/>
      <c r="M150" s="148" t="s">
        <v>1</v>
      </c>
      <c r="N150" s="114" t="s">
        <v>39</v>
      </c>
      <c r="P150" s="149">
        <f t="shared" ref="P150:P157" si="6">O150*H150</f>
        <v>0</v>
      </c>
      <c r="Q150" s="149">
        <v>0</v>
      </c>
      <c r="R150" s="149">
        <f t="shared" ref="R150:R157" si="7">Q150*H150</f>
        <v>0</v>
      </c>
      <c r="S150" s="149">
        <v>0</v>
      </c>
      <c r="T150" s="150">
        <f t="shared" ref="T150:T157" si="8">S150*H150</f>
        <v>0</v>
      </c>
      <c r="AR150" s="151" t="s">
        <v>169</v>
      </c>
      <c r="AT150" s="151" t="s">
        <v>165</v>
      </c>
      <c r="AU150" s="151" t="s">
        <v>86</v>
      </c>
      <c r="AY150" s="13" t="s">
        <v>163</v>
      </c>
      <c r="BE150" s="152">
        <f t="shared" ref="BE150:BE157" si="9">IF(N150="základná",J150,0)</f>
        <v>0</v>
      </c>
      <c r="BF150" s="152">
        <f t="shared" ref="BF150:BF157" si="10">IF(N150="znížená",J150,0)</f>
        <v>1661.386</v>
      </c>
      <c r="BG150" s="152">
        <f t="shared" ref="BG150:BG157" si="11">IF(N150="zákl. prenesená",J150,0)</f>
        <v>0</v>
      </c>
      <c r="BH150" s="152">
        <f t="shared" ref="BH150:BH157" si="12">IF(N150="zníž. prenesená",J150,0)</f>
        <v>0</v>
      </c>
      <c r="BI150" s="152">
        <f t="shared" ref="BI150:BI157" si="13">IF(N150="nulová",J150,0)</f>
        <v>0</v>
      </c>
      <c r="BJ150" s="13" t="s">
        <v>86</v>
      </c>
      <c r="BK150" s="153">
        <f t="shared" ref="BK150:BK157" si="14">ROUND(I150*H150,3)</f>
        <v>1661.386</v>
      </c>
      <c r="BL150" s="13" t="s">
        <v>169</v>
      </c>
      <c r="BM150" s="151" t="s">
        <v>304</v>
      </c>
    </row>
    <row r="151" spans="2:65" s="1" customFormat="1" ht="34.9" customHeight="1" x14ac:dyDescent="0.2">
      <c r="B151" s="115"/>
      <c r="C151" s="141" t="s">
        <v>86</v>
      </c>
      <c r="D151" s="141" t="s">
        <v>165</v>
      </c>
      <c r="E151" s="142" t="s">
        <v>305</v>
      </c>
      <c r="F151" s="143" t="s">
        <v>306</v>
      </c>
      <c r="G151" s="144" t="s">
        <v>303</v>
      </c>
      <c r="H151" s="145">
        <v>37.393000000000001</v>
      </c>
      <c r="I151" s="174">
        <v>9.43</v>
      </c>
      <c r="J151" s="175">
        <f t="shared" si="5"/>
        <v>352.61599999999999</v>
      </c>
      <c r="K151" s="147"/>
      <c r="L151" s="27"/>
      <c r="M151" s="148" t="s">
        <v>1</v>
      </c>
      <c r="N151" s="114" t="s">
        <v>39</v>
      </c>
      <c r="P151" s="149">
        <f t="shared" si="6"/>
        <v>0</v>
      </c>
      <c r="Q151" s="149">
        <v>0</v>
      </c>
      <c r="R151" s="149">
        <f t="shared" si="7"/>
        <v>0</v>
      </c>
      <c r="S151" s="149">
        <v>0</v>
      </c>
      <c r="T151" s="150">
        <f t="shared" si="8"/>
        <v>0</v>
      </c>
      <c r="AR151" s="151" t="s">
        <v>169</v>
      </c>
      <c r="AT151" s="151" t="s">
        <v>165</v>
      </c>
      <c r="AU151" s="151" t="s">
        <v>86</v>
      </c>
      <c r="AY151" s="13" t="s">
        <v>163</v>
      </c>
      <c r="BE151" s="152">
        <f t="shared" si="9"/>
        <v>0</v>
      </c>
      <c r="BF151" s="152">
        <f t="shared" si="10"/>
        <v>352.61599999999999</v>
      </c>
      <c r="BG151" s="152">
        <f t="shared" si="11"/>
        <v>0</v>
      </c>
      <c r="BH151" s="152">
        <f t="shared" si="12"/>
        <v>0</v>
      </c>
      <c r="BI151" s="152">
        <f t="shared" si="13"/>
        <v>0</v>
      </c>
      <c r="BJ151" s="13" t="s">
        <v>86</v>
      </c>
      <c r="BK151" s="153">
        <f t="shared" si="14"/>
        <v>352.61599999999999</v>
      </c>
      <c r="BL151" s="13" t="s">
        <v>169</v>
      </c>
      <c r="BM151" s="151" t="s">
        <v>307</v>
      </c>
    </row>
    <row r="152" spans="2:65" s="1" customFormat="1" ht="22.15" customHeight="1" x14ac:dyDescent="0.2">
      <c r="B152" s="115"/>
      <c r="C152" s="141" t="s">
        <v>176</v>
      </c>
      <c r="D152" s="141" t="s">
        <v>165</v>
      </c>
      <c r="E152" s="142" t="s">
        <v>308</v>
      </c>
      <c r="F152" s="143" t="s">
        <v>309</v>
      </c>
      <c r="G152" s="144" t="s">
        <v>303</v>
      </c>
      <c r="H152" s="145">
        <v>51.49</v>
      </c>
      <c r="I152" s="174">
        <v>4.47</v>
      </c>
      <c r="J152" s="175">
        <f t="shared" si="5"/>
        <v>230.16</v>
      </c>
      <c r="K152" s="147"/>
      <c r="L152" s="27"/>
      <c r="M152" s="148" t="s">
        <v>1</v>
      </c>
      <c r="N152" s="114" t="s">
        <v>39</v>
      </c>
      <c r="P152" s="149">
        <f t="shared" si="6"/>
        <v>0</v>
      </c>
      <c r="Q152" s="149">
        <v>0</v>
      </c>
      <c r="R152" s="149">
        <f t="shared" si="7"/>
        <v>0</v>
      </c>
      <c r="S152" s="149">
        <v>0</v>
      </c>
      <c r="T152" s="150">
        <f t="shared" si="8"/>
        <v>0</v>
      </c>
      <c r="AR152" s="151" t="s">
        <v>169</v>
      </c>
      <c r="AT152" s="151" t="s">
        <v>165</v>
      </c>
      <c r="AU152" s="151" t="s">
        <v>86</v>
      </c>
      <c r="AY152" s="13" t="s">
        <v>163</v>
      </c>
      <c r="BE152" s="152">
        <f t="shared" si="9"/>
        <v>0</v>
      </c>
      <c r="BF152" s="152">
        <f t="shared" si="10"/>
        <v>230.16</v>
      </c>
      <c r="BG152" s="152">
        <f t="shared" si="11"/>
        <v>0</v>
      </c>
      <c r="BH152" s="152">
        <f t="shared" si="12"/>
        <v>0</v>
      </c>
      <c r="BI152" s="152">
        <f t="shared" si="13"/>
        <v>0</v>
      </c>
      <c r="BJ152" s="13" t="s">
        <v>86</v>
      </c>
      <c r="BK152" s="153">
        <f t="shared" si="14"/>
        <v>230.16</v>
      </c>
      <c r="BL152" s="13" t="s">
        <v>169</v>
      </c>
      <c r="BM152" s="151" t="s">
        <v>310</v>
      </c>
    </row>
    <row r="153" spans="2:65" s="1" customFormat="1" ht="34.9" customHeight="1" x14ac:dyDescent="0.2">
      <c r="B153" s="115"/>
      <c r="C153" s="141" t="s">
        <v>169</v>
      </c>
      <c r="D153" s="141" t="s">
        <v>165</v>
      </c>
      <c r="E153" s="142" t="s">
        <v>311</v>
      </c>
      <c r="F153" s="143" t="s">
        <v>312</v>
      </c>
      <c r="G153" s="144" t="s">
        <v>303</v>
      </c>
      <c r="H153" s="145">
        <v>102.98</v>
      </c>
      <c r="I153" s="174">
        <v>0.45</v>
      </c>
      <c r="J153" s="175">
        <f t="shared" si="5"/>
        <v>46.341000000000001</v>
      </c>
      <c r="K153" s="147"/>
      <c r="L153" s="27"/>
      <c r="M153" s="148" t="s">
        <v>1</v>
      </c>
      <c r="N153" s="114" t="s">
        <v>39</v>
      </c>
      <c r="P153" s="149">
        <f t="shared" si="6"/>
        <v>0</v>
      </c>
      <c r="Q153" s="149">
        <v>0</v>
      </c>
      <c r="R153" s="149">
        <f t="shared" si="7"/>
        <v>0</v>
      </c>
      <c r="S153" s="149">
        <v>0</v>
      </c>
      <c r="T153" s="150">
        <f t="shared" si="8"/>
        <v>0</v>
      </c>
      <c r="AR153" s="151" t="s">
        <v>169</v>
      </c>
      <c r="AT153" s="151" t="s">
        <v>165</v>
      </c>
      <c r="AU153" s="151" t="s">
        <v>86</v>
      </c>
      <c r="AY153" s="13" t="s">
        <v>163</v>
      </c>
      <c r="BE153" s="152">
        <f t="shared" si="9"/>
        <v>0</v>
      </c>
      <c r="BF153" s="152">
        <f t="shared" si="10"/>
        <v>46.341000000000001</v>
      </c>
      <c r="BG153" s="152">
        <f t="shared" si="11"/>
        <v>0</v>
      </c>
      <c r="BH153" s="152">
        <f t="shared" si="12"/>
        <v>0</v>
      </c>
      <c r="BI153" s="152">
        <f t="shared" si="13"/>
        <v>0</v>
      </c>
      <c r="BJ153" s="13" t="s">
        <v>86</v>
      </c>
      <c r="BK153" s="153">
        <f t="shared" si="14"/>
        <v>46.341000000000001</v>
      </c>
      <c r="BL153" s="13" t="s">
        <v>169</v>
      </c>
      <c r="BM153" s="151" t="s">
        <v>313</v>
      </c>
    </row>
    <row r="154" spans="2:65" s="1" customFormat="1" ht="22.15" customHeight="1" x14ac:dyDescent="0.2">
      <c r="B154" s="115"/>
      <c r="C154" s="141" t="s">
        <v>184</v>
      </c>
      <c r="D154" s="141" t="s">
        <v>165</v>
      </c>
      <c r="E154" s="142" t="s">
        <v>314</v>
      </c>
      <c r="F154" s="143" t="s">
        <v>315</v>
      </c>
      <c r="G154" s="144" t="s">
        <v>303</v>
      </c>
      <c r="H154" s="145">
        <v>22.253</v>
      </c>
      <c r="I154" s="174">
        <v>3.8</v>
      </c>
      <c r="J154" s="175">
        <f t="shared" si="5"/>
        <v>84.561000000000007</v>
      </c>
      <c r="K154" s="147"/>
      <c r="L154" s="27"/>
      <c r="M154" s="148" t="s">
        <v>1</v>
      </c>
      <c r="N154" s="114" t="s">
        <v>39</v>
      </c>
      <c r="P154" s="149">
        <f t="shared" si="6"/>
        <v>0</v>
      </c>
      <c r="Q154" s="149">
        <v>0</v>
      </c>
      <c r="R154" s="149">
        <f t="shared" si="7"/>
        <v>0</v>
      </c>
      <c r="S154" s="149">
        <v>0</v>
      </c>
      <c r="T154" s="150">
        <f t="shared" si="8"/>
        <v>0</v>
      </c>
      <c r="AR154" s="151" t="s">
        <v>169</v>
      </c>
      <c r="AT154" s="151" t="s">
        <v>165</v>
      </c>
      <c r="AU154" s="151" t="s">
        <v>86</v>
      </c>
      <c r="AY154" s="13" t="s">
        <v>163</v>
      </c>
      <c r="BE154" s="152">
        <f t="shared" si="9"/>
        <v>0</v>
      </c>
      <c r="BF154" s="152">
        <f t="shared" si="10"/>
        <v>84.561000000000007</v>
      </c>
      <c r="BG154" s="152">
        <f t="shared" si="11"/>
        <v>0</v>
      </c>
      <c r="BH154" s="152">
        <f t="shared" si="12"/>
        <v>0</v>
      </c>
      <c r="BI154" s="152">
        <f t="shared" si="13"/>
        <v>0</v>
      </c>
      <c r="BJ154" s="13" t="s">
        <v>86</v>
      </c>
      <c r="BK154" s="153">
        <f t="shared" si="14"/>
        <v>84.561000000000007</v>
      </c>
      <c r="BL154" s="13" t="s">
        <v>169</v>
      </c>
      <c r="BM154" s="151" t="s">
        <v>316</v>
      </c>
    </row>
    <row r="155" spans="2:65" s="1" customFormat="1" ht="13.9" customHeight="1" x14ac:dyDescent="0.2">
      <c r="B155" s="115"/>
      <c r="C155" s="159" t="s">
        <v>189</v>
      </c>
      <c r="D155" s="159" t="s">
        <v>275</v>
      </c>
      <c r="E155" s="160" t="s">
        <v>317</v>
      </c>
      <c r="F155" s="161" t="s">
        <v>318</v>
      </c>
      <c r="G155" s="162" t="s">
        <v>203</v>
      </c>
      <c r="H155" s="163">
        <v>40.055</v>
      </c>
      <c r="I155" s="176">
        <v>16.18</v>
      </c>
      <c r="J155" s="177">
        <f t="shared" si="5"/>
        <v>648.09</v>
      </c>
      <c r="K155" s="164"/>
      <c r="L155" s="165"/>
      <c r="M155" s="166" t="s">
        <v>1</v>
      </c>
      <c r="N155" s="167" t="s">
        <v>39</v>
      </c>
      <c r="P155" s="149">
        <f t="shared" si="6"/>
        <v>0</v>
      </c>
      <c r="Q155" s="149">
        <v>1</v>
      </c>
      <c r="R155" s="149">
        <f t="shared" si="7"/>
        <v>40.055</v>
      </c>
      <c r="S155" s="149">
        <v>0</v>
      </c>
      <c r="T155" s="150">
        <f t="shared" si="8"/>
        <v>0</v>
      </c>
      <c r="AR155" s="151" t="s">
        <v>197</v>
      </c>
      <c r="AT155" s="151" t="s">
        <v>275</v>
      </c>
      <c r="AU155" s="151" t="s">
        <v>86</v>
      </c>
      <c r="AY155" s="13" t="s">
        <v>163</v>
      </c>
      <c r="BE155" s="152">
        <f t="shared" si="9"/>
        <v>0</v>
      </c>
      <c r="BF155" s="152">
        <f t="shared" si="10"/>
        <v>648.09</v>
      </c>
      <c r="BG155" s="152">
        <f t="shared" si="11"/>
        <v>0</v>
      </c>
      <c r="BH155" s="152">
        <f t="shared" si="12"/>
        <v>0</v>
      </c>
      <c r="BI155" s="152">
        <f t="shared" si="13"/>
        <v>0</v>
      </c>
      <c r="BJ155" s="13" t="s">
        <v>86</v>
      </c>
      <c r="BK155" s="153">
        <f t="shared" si="14"/>
        <v>648.09</v>
      </c>
      <c r="BL155" s="13" t="s">
        <v>169</v>
      </c>
      <c r="BM155" s="151" t="s">
        <v>319</v>
      </c>
    </row>
    <row r="156" spans="2:65" s="1" customFormat="1" ht="22.15" customHeight="1" x14ac:dyDescent="0.2">
      <c r="B156" s="115"/>
      <c r="C156" s="141" t="s">
        <v>193</v>
      </c>
      <c r="D156" s="141" t="s">
        <v>165</v>
      </c>
      <c r="E156" s="142" t="s">
        <v>320</v>
      </c>
      <c r="F156" s="143" t="s">
        <v>321</v>
      </c>
      <c r="G156" s="144" t="s">
        <v>303</v>
      </c>
      <c r="H156" s="145">
        <v>60.69</v>
      </c>
      <c r="I156" s="174">
        <v>12.87</v>
      </c>
      <c r="J156" s="175">
        <f t="shared" si="5"/>
        <v>781.08</v>
      </c>
      <c r="K156" s="147"/>
      <c r="L156" s="27"/>
      <c r="M156" s="148" t="s">
        <v>1</v>
      </c>
      <c r="N156" s="114" t="s">
        <v>39</v>
      </c>
      <c r="P156" s="149">
        <f t="shared" si="6"/>
        <v>0</v>
      </c>
      <c r="Q156" s="149">
        <v>0</v>
      </c>
      <c r="R156" s="149">
        <f t="shared" si="7"/>
        <v>0</v>
      </c>
      <c r="S156" s="149">
        <v>0</v>
      </c>
      <c r="T156" s="150">
        <f t="shared" si="8"/>
        <v>0</v>
      </c>
      <c r="AR156" s="151" t="s">
        <v>169</v>
      </c>
      <c r="AT156" s="151" t="s">
        <v>165</v>
      </c>
      <c r="AU156" s="151" t="s">
        <v>86</v>
      </c>
      <c r="AY156" s="13" t="s">
        <v>163</v>
      </c>
      <c r="BE156" s="152">
        <f t="shared" si="9"/>
        <v>0</v>
      </c>
      <c r="BF156" s="152">
        <f t="shared" si="10"/>
        <v>781.08</v>
      </c>
      <c r="BG156" s="152">
        <f t="shared" si="11"/>
        <v>0</v>
      </c>
      <c r="BH156" s="152">
        <f t="shared" si="12"/>
        <v>0</v>
      </c>
      <c r="BI156" s="152">
        <f t="shared" si="13"/>
        <v>0</v>
      </c>
      <c r="BJ156" s="13" t="s">
        <v>86</v>
      </c>
      <c r="BK156" s="153">
        <f t="shared" si="14"/>
        <v>781.08</v>
      </c>
      <c r="BL156" s="13" t="s">
        <v>169</v>
      </c>
      <c r="BM156" s="151" t="s">
        <v>322</v>
      </c>
    </row>
    <row r="157" spans="2:65" s="1" customFormat="1" ht="22.15" customHeight="1" x14ac:dyDescent="0.2">
      <c r="B157" s="115"/>
      <c r="C157" s="141" t="s">
        <v>197</v>
      </c>
      <c r="D157" s="141" t="s">
        <v>165</v>
      </c>
      <c r="E157" s="142" t="s">
        <v>323</v>
      </c>
      <c r="F157" s="143" t="s">
        <v>324</v>
      </c>
      <c r="G157" s="144" t="s">
        <v>168</v>
      </c>
      <c r="H157" s="145">
        <v>97.56</v>
      </c>
      <c r="I157" s="174">
        <v>0.25</v>
      </c>
      <c r="J157" s="175">
        <f t="shared" si="5"/>
        <v>24.39</v>
      </c>
      <c r="K157" s="147"/>
      <c r="L157" s="27"/>
      <c r="M157" s="148" t="s">
        <v>1</v>
      </c>
      <c r="N157" s="114" t="s">
        <v>39</v>
      </c>
      <c r="P157" s="149">
        <f t="shared" si="6"/>
        <v>0</v>
      </c>
      <c r="Q157" s="149">
        <v>0</v>
      </c>
      <c r="R157" s="149">
        <f t="shared" si="7"/>
        <v>0</v>
      </c>
      <c r="S157" s="149">
        <v>0</v>
      </c>
      <c r="T157" s="150">
        <f t="shared" si="8"/>
        <v>0</v>
      </c>
      <c r="AR157" s="151" t="s">
        <v>169</v>
      </c>
      <c r="AT157" s="151" t="s">
        <v>165</v>
      </c>
      <c r="AU157" s="151" t="s">
        <v>86</v>
      </c>
      <c r="AY157" s="13" t="s">
        <v>163</v>
      </c>
      <c r="BE157" s="152">
        <f t="shared" si="9"/>
        <v>0</v>
      </c>
      <c r="BF157" s="152">
        <f t="shared" si="10"/>
        <v>24.39</v>
      </c>
      <c r="BG157" s="152">
        <f t="shared" si="11"/>
        <v>0</v>
      </c>
      <c r="BH157" s="152">
        <f t="shared" si="12"/>
        <v>0</v>
      </c>
      <c r="BI157" s="152">
        <f t="shared" si="13"/>
        <v>0</v>
      </c>
      <c r="BJ157" s="13" t="s">
        <v>86</v>
      </c>
      <c r="BK157" s="153">
        <f t="shared" si="14"/>
        <v>24.39</v>
      </c>
      <c r="BL157" s="13" t="s">
        <v>169</v>
      </c>
      <c r="BM157" s="151" t="s">
        <v>325</v>
      </c>
    </row>
    <row r="158" spans="2:65" s="11" customFormat="1" ht="22.9" customHeight="1" x14ac:dyDescent="0.2">
      <c r="B158" s="132"/>
      <c r="D158" s="133" t="s">
        <v>72</v>
      </c>
      <c r="E158" s="140" t="s">
        <v>86</v>
      </c>
      <c r="F158" s="140" t="s">
        <v>326</v>
      </c>
      <c r="I158" s="171"/>
      <c r="J158" s="173">
        <f>BK158</f>
        <v>250.91300000000001</v>
      </c>
      <c r="L158" s="132"/>
      <c r="M158" s="135"/>
      <c r="P158" s="136">
        <f>SUM(P159:P160)</f>
        <v>0</v>
      </c>
      <c r="R158" s="136">
        <f>SUM(R159:R160)</f>
        <v>2.9019420000000004E-2</v>
      </c>
      <c r="T158" s="137">
        <f>SUM(T159:T160)</f>
        <v>0</v>
      </c>
      <c r="AR158" s="133" t="s">
        <v>80</v>
      </c>
      <c r="AT158" s="138" t="s">
        <v>72</v>
      </c>
      <c r="AU158" s="138" t="s">
        <v>80</v>
      </c>
      <c r="AY158" s="133" t="s">
        <v>163</v>
      </c>
      <c r="BK158" s="139">
        <f>SUM(BK159:BK160)</f>
        <v>250.91300000000001</v>
      </c>
    </row>
    <row r="159" spans="2:65" s="1" customFormat="1" ht="22.15" customHeight="1" x14ac:dyDescent="0.2">
      <c r="B159" s="115"/>
      <c r="C159" s="141" t="s">
        <v>174</v>
      </c>
      <c r="D159" s="141" t="s">
        <v>165</v>
      </c>
      <c r="E159" s="142" t="s">
        <v>327</v>
      </c>
      <c r="F159" s="143" t="s">
        <v>328</v>
      </c>
      <c r="G159" s="144" t="s">
        <v>168</v>
      </c>
      <c r="H159" s="145">
        <v>110.34</v>
      </c>
      <c r="I159" s="174">
        <v>0.71</v>
      </c>
      <c r="J159" s="175">
        <f>ROUND(I159*H159,3)</f>
        <v>78.340999999999994</v>
      </c>
      <c r="K159" s="147"/>
      <c r="L159" s="27"/>
      <c r="M159" s="148" t="s">
        <v>1</v>
      </c>
      <c r="N159" s="114" t="s">
        <v>39</v>
      </c>
      <c r="P159" s="149">
        <f>O159*H159</f>
        <v>0</v>
      </c>
      <c r="Q159" s="149">
        <v>3.3000000000000003E-5</v>
      </c>
      <c r="R159" s="149">
        <f>Q159*H159</f>
        <v>3.6412200000000006E-3</v>
      </c>
      <c r="S159" s="149">
        <v>0</v>
      </c>
      <c r="T159" s="150">
        <f>S159*H159</f>
        <v>0</v>
      </c>
      <c r="AR159" s="151" t="s">
        <v>169</v>
      </c>
      <c r="AT159" s="151" t="s">
        <v>165</v>
      </c>
      <c r="AU159" s="151" t="s">
        <v>86</v>
      </c>
      <c r="AY159" s="13" t="s">
        <v>163</v>
      </c>
      <c r="BE159" s="152">
        <f>IF(N159="základná",J159,0)</f>
        <v>0</v>
      </c>
      <c r="BF159" s="152">
        <f>IF(N159="znížená",J159,0)</f>
        <v>78.340999999999994</v>
      </c>
      <c r="BG159" s="152">
        <f>IF(N159="zákl. prenesená",J159,0)</f>
        <v>0</v>
      </c>
      <c r="BH159" s="152">
        <f>IF(N159="zníž. prenesená",J159,0)</f>
        <v>0</v>
      </c>
      <c r="BI159" s="152">
        <f>IF(N159="nulová",J159,0)</f>
        <v>0</v>
      </c>
      <c r="BJ159" s="13" t="s">
        <v>86</v>
      </c>
      <c r="BK159" s="153">
        <f>ROUND(I159*H159,3)</f>
        <v>78.340999999999994</v>
      </c>
      <c r="BL159" s="13" t="s">
        <v>169</v>
      </c>
      <c r="BM159" s="151" t="s">
        <v>329</v>
      </c>
    </row>
    <row r="160" spans="2:65" s="1" customFormat="1" ht="13.9" customHeight="1" x14ac:dyDescent="0.2">
      <c r="B160" s="115"/>
      <c r="C160" s="159" t="s">
        <v>205</v>
      </c>
      <c r="D160" s="159" t="s">
        <v>275</v>
      </c>
      <c r="E160" s="160" t="s">
        <v>330</v>
      </c>
      <c r="F160" s="161" t="s">
        <v>331</v>
      </c>
      <c r="G160" s="162" t="s">
        <v>168</v>
      </c>
      <c r="H160" s="163">
        <v>126.89100000000001</v>
      </c>
      <c r="I160" s="176">
        <v>1.36</v>
      </c>
      <c r="J160" s="177">
        <f>ROUND(I160*H160,3)</f>
        <v>172.572</v>
      </c>
      <c r="K160" s="164"/>
      <c r="L160" s="165"/>
      <c r="M160" s="166" t="s">
        <v>1</v>
      </c>
      <c r="N160" s="167" t="s">
        <v>39</v>
      </c>
      <c r="P160" s="149">
        <f>O160*H160</f>
        <v>0</v>
      </c>
      <c r="Q160" s="149">
        <v>2.0000000000000001E-4</v>
      </c>
      <c r="R160" s="149">
        <f>Q160*H160</f>
        <v>2.5378200000000004E-2</v>
      </c>
      <c r="S160" s="149">
        <v>0</v>
      </c>
      <c r="T160" s="150">
        <f>S160*H160</f>
        <v>0</v>
      </c>
      <c r="AR160" s="151" t="s">
        <v>197</v>
      </c>
      <c r="AT160" s="151" t="s">
        <v>275</v>
      </c>
      <c r="AU160" s="151" t="s">
        <v>86</v>
      </c>
      <c r="AY160" s="13" t="s">
        <v>163</v>
      </c>
      <c r="BE160" s="152">
        <f>IF(N160="základná",J160,0)</f>
        <v>0</v>
      </c>
      <c r="BF160" s="152">
        <f>IF(N160="znížená",J160,0)</f>
        <v>172.572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3" t="s">
        <v>86</v>
      </c>
      <c r="BK160" s="153">
        <f>ROUND(I160*H160,3)</f>
        <v>172.572</v>
      </c>
      <c r="BL160" s="13" t="s">
        <v>169</v>
      </c>
      <c r="BM160" s="151" t="s">
        <v>332</v>
      </c>
    </row>
    <row r="161" spans="2:65" s="11" customFormat="1" ht="22.9" customHeight="1" x14ac:dyDescent="0.2">
      <c r="B161" s="132"/>
      <c r="D161" s="133" t="s">
        <v>72</v>
      </c>
      <c r="E161" s="140" t="s">
        <v>189</v>
      </c>
      <c r="F161" s="140" t="s">
        <v>333</v>
      </c>
      <c r="I161" s="171"/>
      <c r="J161" s="173">
        <f>BK161</f>
        <v>152556.70700000005</v>
      </c>
      <c r="L161" s="132"/>
      <c r="M161" s="135"/>
      <c r="P161" s="136">
        <f>SUM(P162:P180)</f>
        <v>0</v>
      </c>
      <c r="R161" s="136">
        <f>SUM(R162:R180)</f>
        <v>83.254212762199998</v>
      </c>
      <c r="T161" s="137">
        <f>SUM(T162:T180)</f>
        <v>0</v>
      </c>
      <c r="AR161" s="133" t="s">
        <v>80</v>
      </c>
      <c r="AT161" s="138" t="s">
        <v>72</v>
      </c>
      <c r="AU161" s="138" t="s">
        <v>80</v>
      </c>
      <c r="AY161" s="133" t="s">
        <v>163</v>
      </c>
      <c r="BK161" s="139">
        <f>SUM(BK162:BK180)</f>
        <v>152556.70700000005</v>
      </c>
    </row>
    <row r="162" spans="2:65" s="1" customFormat="1" ht="22.15" customHeight="1" x14ac:dyDescent="0.2">
      <c r="B162" s="115"/>
      <c r="C162" s="141" t="s">
        <v>209</v>
      </c>
      <c r="D162" s="141" t="s">
        <v>165</v>
      </c>
      <c r="E162" s="142" t="s">
        <v>334</v>
      </c>
      <c r="F162" s="143" t="s">
        <v>335</v>
      </c>
      <c r="G162" s="144" t="s">
        <v>168</v>
      </c>
      <c r="H162" s="145">
        <v>1148.27</v>
      </c>
      <c r="I162" s="174">
        <v>0.5</v>
      </c>
      <c r="J162" s="175">
        <f t="shared" ref="J162:J180" si="15">ROUND(I162*H162,3)</f>
        <v>574.13499999999999</v>
      </c>
      <c r="K162" s="147"/>
      <c r="L162" s="27"/>
      <c r="M162" s="148" t="s">
        <v>1</v>
      </c>
      <c r="N162" s="114" t="s">
        <v>39</v>
      </c>
      <c r="P162" s="149">
        <f t="shared" ref="P162:P180" si="16">O162*H162</f>
        <v>0</v>
      </c>
      <c r="Q162" s="149">
        <v>1.9136000000000001E-4</v>
      </c>
      <c r="R162" s="149">
        <f t="shared" ref="R162:R180" si="17">Q162*H162</f>
        <v>0.2197329472</v>
      </c>
      <c r="S162" s="149">
        <v>0</v>
      </c>
      <c r="T162" s="150">
        <f t="shared" ref="T162:T180" si="18">S162*H162</f>
        <v>0</v>
      </c>
      <c r="AR162" s="151" t="s">
        <v>169</v>
      </c>
      <c r="AT162" s="151" t="s">
        <v>165</v>
      </c>
      <c r="AU162" s="151" t="s">
        <v>86</v>
      </c>
      <c r="AY162" s="13" t="s">
        <v>163</v>
      </c>
      <c r="BE162" s="152">
        <f t="shared" ref="BE162:BE180" si="19">IF(N162="základná",J162,0)</f>
        <v>0</v>
      </c>
      <c r="BF162" s="152">
        <f t="shared" ref="BF162:BF180" si="20">IF(N162="znížená",J162,0)</f>
        <v>574.13499999999999</v>
      </c>
      <c r="BG162" s="152">
        <f t="shared" ref="BG162:BG180" si="21">IF(N162="zákl. prenesená",J162,0)</f>
        <v>0</v>
      </c>
      <c r="BH162" s="152">
        <f t="shared" ref="BH162:BH180" si="22">IF(N162="zníž. prenesená",J162,0)</f>
        <v>0</v>
      </c>
      <c r="BI162" s="152">
        <f t="shared" ref="BI162:BI180" si="23">IF(N162="nulová",J162,0)</f>
        <v>0</v>
      </c>
      <c r="BJ162" s="13" t="s">
        <v>86</v>
      </c>
      <c r="BK162" s="153">
        <f t="shared" ref="BK162:BK180" si="24">ROUND(I162*H162,3)</f>
        <v>574.13499999999999</v>
      </c>
      <c r="BL162" s="13" t="s">
        <v>169</v>
      </c>
      <c r="BM162" s="151" t="s">
        <v>336</v>
      </c>
    </row>
    <row r="163" spans="2:65" s="1" customFormat="1" ht="22.15" customHeight="1" x14ac:dyDescent="0.2">
      <c r="B163" s="115"/>
      <c r="C163" s="141" t="s">
        <v>213</v>
      </c>
      <c r="D163" s="141" t="s">
        <v>165</v>
      </c>
      <c r="E163" s="142" t="s">
        <v>337</v>
      </c>
      <c r="F163" s="143" t="s">
        <v>338</v>
      </c>
      <c r="G163" s="144" t="s">
        <v>168</v>
      </c>
      <c r="H163" s="145">
        <v>28.74</v>
      </c>
      <c r="I163" s="174">
        <v>17.239999999999998</v>
      </c>
      <c r="J163" s="175">
        <f t="shared" si="15"/>
        <v>495.47800000000001</v>
      </c>
      <c r="K163" s="147"/>
      <c r="L163" s="27"/>
      <c r="M163" s="148" t="s">
        <v>1</v>
      </c>
      <c r="N163" s="114" t="s">
        <v>39</v>
      </c>
      <c r="P163" s="149">
        <f t="shared" si="16"/>
        <v>0</v>
      </c>
      <c r="Q163" s="149">
        <v>3.7555999999999999E-2</v>
      </c>
      <c r="R163" s="149">
        <f t="shared" si="17"/>
        <v>1.0793594399999999</v>
      </c>
      <c r="S163" s="149">
        <v>0</v>
      </c>
      <c r="T163" s="150">
        <f t="shared" si="18"/>
        <v>0</v>
      </c>
      <c r="AR163" s="151" t="s">
        <v>169</v>
      </c>
      <c r="AT163" s="151" t="s">
        <v>165</v>
      </c>
      <c r="AU163" s="151" t="s">
        <v>86</v>
      </c>
      <c r="AY163" s="13" t="s">
        <v>163</v>
      </c>
      <c r="BE163" s="152">
        <f t="shared" si="19"/>
        <v>0</v>
      </c>
      <c r="BF163" s="152">
        <f t="shared" si="20"/>
        <v>495.47800000000001</v>
      </c>
      <c r="BG163" s="152">
        <f t="shared" si="21"/>
        <v>0</v>
      </c>
      <c r="BH163" s="152">
        <f t="shared" si="22"/>
        <v>0</v>
      </c>
      <c r="BI163" s="152">
        <f t="shared" si="23"/>
        <v>0</v>
      </c>
      <c r="BJ163" s="13" t="s">
        <v>86</v>
      </c>
      <c r="BK163" s="153">
        <f t="shared" si="24"/>
        <v>495.47800000000001</v>
      </c>
      <c r="BL163" s="13" t="s">
        <v>169</v>
      </c>
      <c r="BM163" s="151" t="s">
        <v>339</v>
      </c>
    </row>
    <row r="164" spans="2:65" s="1" customFormat="1" ht="13.9" customHeight="1" x14ac:dyDescent="0.2">
      <c r="B164" s="115"/>
      <c r="C164" s="141" t="s">
        <v>217</v>
      </c>
      <c r="D164" s="141" t="s">
        <v>165</v>
      </c>
      <c r="E164" s="142" t="s">
        <v>340</v>
      </c>
      <c r="F164" s="143" t="s">
        <v>341</v>
      </c>
      <c r="G164" s="144" t="s">
        <v>168</v>
      </c>
      <c r="H164" s="145">
        <v>101.9</v>
      </c>
      <c r="I164" s="174">
        <v>2.74</v>
      </c>
      <c r="J164" s="175">
        <f t="shared" si="15"/>
        <v>279.20600000000002</v>
      </c>
      <c r="K164" s="147"/>
      <c r="L164" s="27"/>
      <c r="M164" s="148" t="s">
        <v>1</v>
      </c>
      <c r="N164" s="114" t="s">
        <v>39</v>
      </c>
      <c r="P164" s="149">
        <f t="shared" si="16"/>
        <v>0</v>
      </c>
      <c r="Q164" s="149">
        <v>2.0000000000000001E-4</v>
      </c>
      <c r="R164" s="149">
        <f t="shared" si="17"/>
        <v>2.0380000000000002E-2</v>
      </c>
      <c r="S164" s="149">
        <v>0</v>
      </c>
      <c r="T164" s="150">
        <f t="shared" si="18"/>
        <v>0</v>
      </c>
      <c r="AR164" s="151" t="s">
        <v>169</v>
      </c>
      <c r="AT164" s="151" t="s">
        <v>165</v>
      </c>
      <c r="AU164" s="151" t="s">
        <v>86</v>
      </c>
      <c r="AY164" s="13" t="s">
        <v>163</v>
      </c>
      <c r="BE164" s="152">
        <f t="shared" si="19"/>
        <v>0</v>
      </c>
      <c r="BF164" s="152">
        <f t="shared" si="20"/>
        <v>279.20600000000002</v>
      </c>
      <c r="BG164" s="152">
        <f t="shared" si="21"/>
        <v>0</v>
      </c>
      <c r="BH164" s="152">
        <f t="shared" si="22"/>
        <v>0</v>
      </c>
      <c r="BI164" s="152">
        <f t="shared" si="23"/>
        <v>0</v>
      </c>
      <c r="BJ164" s="13" t="s">
        <v>86</v>
      </c>
      <c r="BK164" s="153">
        <f t="shared" si="24"/>
        <v>279.20600000000002</v>
      </c>
      <c r="BL164" s="13" t="s">
        <v>169</v>
      </c>
      <c r="BM164" s="151" t="s">
        <v>342</v>
      </c>
    </row>
    <row r="165" spans="2:65" s="1" customFormat="1" ht="22.15" customHeight="1" x14ac:dyDescent="0.2">
      <c r="B165" s="115"/>
      <c r="C165" s="141" t="s">
        <v>221</v>
      </c>
      <c r="D165" s="141" t="s">
        <v>165</v>
      </c>
      <c r="E165" s="142" t="s">
        <v>343</v>
      </c>
      <c r="F165" s="143" t="s">
        <v>344</v>
      </c>
      <c r="G165" s="144" t="s">
        <v>168</v>
      </c>
      <c r="H165" s="145">
        <v>101.9</v>
      </c>
      <c r="I165" s="174">
        <v>12.2</v>
      </c>
      <c r="J165" s="175">
        <f t="shared" si="15"/>
        <v>1243.18</v>
      </c>
      <c r="K165" s="147"/>
      <c r="L165" s="27"/>
      <c r="M165" s="148" t="s">
        <v>1</v>
      </c>
      <c r="N165" s="114" t="s">
        <v>39</v>
      </c>
      <c r="P165" s="149">
        <f t="shared" si="16"/>
        <v>0</v>
      </c>
      <c r="Q165" s="149">
        <v>4.725E-2</v>
      </c>
      <c r="R165" s="149">
        <f t="shared" si="17"/>
        <v>4.814775</v>
      </c>
      <c r="S165" s="149">
        <v>0</v>
      </c>
      <c r="T165" s="150">
        <f t="shared" si="18"/>
        <v>0</v>
      </c>
      <c r="AR165" s="151" t="s">
        <v>169</v>
      </c>
      <c r="AT165" s="151" t="s">
        <v>165</v>
      </c>
      <c r="AU165" s="151" t="s">
        <v>86</v>
      </c>
      <c r="AY165" s="13" t="s">
        <v>163</v>
      </c>
      <c r="BE165" s="152">
        <f t="shared" si="19"/>
        <v>0</v>
      </c>
      <c r="BF165" s="152">
        <f t="shared" si="20"/>
        <v>1243.18</v>
      </c>
      <c r="BG165" s="152">
        <f t="shared" si="21"/>
        <v>0</v>
      </c>
      <c r="BH165" s="152">
        <f t="shared" si="22"/>
        <v>0</v>
      </c>
      <c r="BI165" s="152">
        <f t="shared" si="23"/>
        <v>0</v>
      </c>
      <c r="BJ165" s="13" t="s">
        <v>86</v>
      </c>
      <c r="BK165" s="153">
        <f t="shared" si="24"/>
        <v>1243.18</v>
      </c>
      <c r="BL165" s="13" t="s">
        <v>169</v>
      </c>
      <c r="BM165" s="151" t="s">
        <v>345</v>
      </c>
    </row>
    <row r="166" spans="2:65" s="1" customFormat="1" ht="22.15" customHeight="1" x14ac:dyDescent="0.2">
      <c r="B166" s="115"/>
      <c r="C166" s="141" t="s">
        <v>225</v>
      </c>
      <c r="D166" s="141" t="s">
        <v>165</v>
      </c>
      <c r="E166" s="142" t="s">
        <v>346</v>
      </c>
      <c r="F166" s="143" t="s">
        <v>347</v>
      </c>
      <c r="G166" s="144" t="s">
        <v>168</v>
      </c>
      <c r="H166" s="145">
        <v>2619.779</v>
      </c>
      <c r="I166" s="174">
        <v>14.5</v>
      </c>
      <c r="J166" s="175">
        <f t="shared" si="15"/>
        <v>37986.796000000002</v>
      </c>
      <c r="K166" s="147"/>
      <c r="L166" s="27"/>
      <c r="M166" s="148" t="s">
        <v>1</v>
      </c>
      <c r="N166" s="114" t="s">
        <v>39</v>
      </c>
      <c r="P166" s="149">
        <f t="shared" si="16"/>
        <v>0</v>
      </c>
      <c r="Q166" s="149">
        <v>3.48E-3</v>
      </c>
      <c r="R166" s="149">
        <f t="shared" si="17"/>
        <v>9.1168309199999999</v>
      </c>
      <c r="S166" s="149">
        <v>0</v>
      </c>
      <c r="T166" s="150">
        <f t="shared" si="18"/>
        <v>0</v>
      </c>
      <c r="AR166" s="151" t="s">
        <v>169</v>
      </c>
      <c r="AT166" s="151" t="s">
        <v>165</v>
      </c>
      <c r="AU166" s="151" t="s">
        <v>86</v>
      </c>
      <c r="AY166" s="13" t="s">
        <v>163</v>
      </c>
      <c r="BE166" s="152">
        <f t="shared" si="19"/>
        <v>0</v>
      </c>
      <c r="BF166" s="152">
        <f t="shared" si="20"/>
        <v>37986.796000000002</v>
      </c>
      <c r="BG166" s="152">
        <f t="shared" si="21"/>
        <v>0</v>
      </c>
      <c r="BH166" s="152">
        <f t="shared" si="22"/>
        <v>0</v>
      </c>
      <c r="BI166" s="152">
        <f t="shared" si="23"/>
        <v>0</v>
      </c>
      <c r="BJ166" s="13" t="s">
        <v>86</v>
      </c>
      <c r="BK166" s="153">
        <f t="shared" si="24"/>
        <v>37986.796000000002</v>
      </c>
      <c r="BL166" s="13" t="s">
        <v>169</v>
      </c>
      <c r="BM166" s="151" t="s">
        <v>348</v>
      </c>
    </row>
    <row r="167" spans="2:65" s="1" customFormat="1" ht="13.9" customHeight="1" x14ac:dyDescent="0.2">
      <c r="B167" s="115"/>
      <c r="C167" s="141" t="s">
        <v>233</v>
      </c>
      <c r="D167" s="141" t="s">
        <v>165</v>
      </c>
      <c r="E167" s="142" t="s">
        <v>349</v>
      </c>
      <c r="F167" s="143" t="s">
        <v>350</v>
      </c>
      <c r="G167" s="144" t="s">
        <v>168</v>
      </c>
      <c r="H167" s="145">
        <v>2619.779</v>
      </c>
      <c r="I167" s="174">
        <v>1.5</v>
      </c>
      <c r="J167" s="175">
        <f t="shared" si="15"/>
        <v>3929.6689999999999</v>
      </c>
      <c r="K167" s="147"/>
      <c r="L167" s="27"/>
      <c r="M167" s="148" t="s">
        <v>1</v>
      </c>
      <c r="N167" s="114" t="s">
        <v>39</v>
      </c>
      <c r="P167" s="149">
        <f t="shared" si="16"/>
        <v>0</v>
      </c>
      <c r="Q167" s="149">
        <v>4.0000000000000002E-4</v>
      </c>
      <c r="R167" s="149">
        <f t="shared" si="17"/>
        <v>1.0479115999999999</v>
      </c>
      <c r="S167" s="149">
        <v>0</v>
      </c>
      <c r="T167" s="150">
        <f t="shared" si="18"/>
        <v>0</v>
      </c>
      <c r="AR167" s="151" t="s">
        <v>169</v>
      </c>
      <c r="AT167" s="151" t="s">
        <v>165</v>
      </c>
      <c r="AU167" s="151" t="s">
        <v>86</v>
      </c>
      <c r="AY167" s="13" t="s">
        <v>163</v>
      </c>
      <c r="BE167" s="152">
        <f t="shared" si="19"/>
        <v>0</v>
      </c>
      <c r="BF167" s="152">
        <f t="shared" si="20"/>
        <v>3929.6689999999999</v>
      </c>
      <c r="BG167" s="152">
        <f t="shared" si="21"/>
        <v>0</v>
      </c>
      <c r="BH167" s="152">
        <f t="shared" si="22"/>
        <v>0</v>
      </c>
      <c r="BI167" s="152">
        <f t="shared" si="23"/>
        <v>0</v>
      </c>
      <c r="BJ167" s="13" t="s">
        <v>86</v>
      </c>
      <c r="BK167" s="153">
        <f t="shared" si="24"/>
        <v>3929.6689999999999</v>
      </c>
      <c r="BL167" s="13" t="s">
        <v>169</v>
      </c>
      <c r="BM167" s="151" t="s">
        <v>351</v>
      </c>
    </row>
    <row r="168" spans="2:65" s="1" customFormat="1" ht="22.15" customHeight="1" x14ac:dyDescent="0.2">
      <c r="B168" s="115"/>
      <c r="C168" s="141" t="s">
        <v>239</v>
      </c>
      <c r="D168" s="141" t="s">
        <v>165</v>
      </c>
      <c r="E168" s="142" t="s">
        <v>352</v>
      </c>
      <c r="F168" s="143" t="s">
        <v>353</v>
      </c>
      <c r="G168" s="144" t="s">
        <v>168</v>
      </c>
      <c r="H168" s="145">
        <v>122.91500000000001</v>
      </c>
      <c r="I168" s="174">
        <v>8.0500000000000007</v>
      </c>
      <c r="J168" s="175">
        <f t="shared" si="15"/>
        <v>989.46600000000001</v>
      </c>
      <c r="K168" s="147"/>
      <c r="L168" s="27"/>
      <c r="M168" s="148" t="s">
        <v>1</v>
      </c>
      <c r="N168" s="114" t="s">
        <v>39</v>
      </c>
      <c r="P168" s="149">
        <f t="shared" si="16"/>
        <v>0</v>
      </c>
      <c r="Q168" s="149">
        <v>4.1539999999999997E-3</v>
      </c>
      <c r="R168" s="149">
        <f t="shared" si="17"/>
        <v>0.51058890999999995</v>
      </c>
      <c r="S168" s="149">
        <v>0</v>
      </c>
      <c r="T168" s="150">
        <f t="shared" si="18"/>
        <v>0</v>
      </c>
      <c r="AR168" s="151" t="s">
        <v>169</v>
      </c>
      <c r="AT168" s="151" t="s">
        <v>165</v>
      </c>
      <c r="AU168" s="151" t="s">
        <v>86</v>
      </c>
      <c r="AY168" s="13" t="s">
        <v>163</v>
      </c>
      <c r="BE168" s="152">
        <f t="shared" si="19"/>
        <v>0</v>
      </c>
      <c r="BF168" s="152">
        <f t="shared" si="20"/>
        <v>989.46600000000001</v>
      </c>
      <c r="BG168" s="152">
        <f t="shared" si="21"/>
        <v>0</v>
      </c>
      <c r="BH168" s="152">
        <f t="shared" si="22"/>
        <v>0</v>
      </c>
      <c r="BI168" s="152">
        <f t="shared" si="23"/>
        <v>0</v>
      </c>
      <c r="BJ168" s="13" t="s">
        <v>86</v>
      </c>
      <c r="BK168" s="153">
        <f t="shared" si="24"/>
        <v>989.46600000000001</v>
      </c>
      <c r="BL168" s="13" t="s">
        <v>169</v>
      </c>
      <c r="BM168" s="151" t="s">
        <v>354</v>
      </c>
    </row>
    <row r="169" spans="2:65" s="1" customFormat="1" ht="22.15" customHeight="1" x14ac:dyDescent="0.2">
      <c r="B169" s="115"/>
      <c r="C169" s="141" t="s">
        <v>243</v>
      </c>
      <c r="D169" s="141" t="s">
        <v>165</v>
      </c>
      <c r="E169" s="142" t="s">
        <v>355</v>
      </c>
      <c r="F169" s="143" t="s">
        <v>356</v>
      </c>
      <c r="G169" s="144" t="s">
        <v>168</v>
      </c>
      <c r="H169" s="145">
        <v>2.37</v>
      </c>
      <c r="I169" s="174">
        <v>25.68</v>
      </c>
      <c r="J169" s="175">
        <f t="shared" si="15"/>
        <v>60.862000000000002</v>
      </c>
      <c r="K169" s="147"/>
      <c r="L169" s="27"/>
      <c r="M169" s="148" t="s">
        <v>1</v>
      </c>
      <c r="N169" s="114" t="s">
        <v>39</v>
      </c>
      <c r="P169" s="149">
        <f t="shared" si="16"/>
        <v>0</v>
      </c>
      <c r="Q169" s="149">
        <v>1.196E-2</v>
      </c>
      <c r="R169" s="149">
        <f t="shared" si="17"/>
        <v>2.8345200000000001E-2</v>
      </c>
      <c r="S169" s="149">
        <v>0</v>
      </c>
      <c r="T169" s="150">
        <f t="shared" si="18"/>
        <v>0</v>
      </c>
      <c r="AR169" s="151" t="s">
        <v>169</v>
      </c>
      <c r="AT169" s="151" t="s">
        <v>165</v>
      </c>
      <c r="AU169" s="151" t="s">
        <v>86</v>
      </c>
      <c r="AY169" s="13" t="s">
        <v>163</v>
      </c>
      <c r="BE169" s="152">
        <f t="shared" si="19"/>
        <v>0</v>
      </c>
      <c r="BF169" s="152">
        <f t="shared" si="20"/>
        <v>60.862000000000002</v>
      </c>
      <c r="BG169" s="152">
        <f t="shared" si="21"/>
        <v>0</v>
      </c>
      <c r="BH169" s="152">
        <f t="shared" si="22"/>
        <v>0</v>
      </c>
      <c r="BI169" s="152">
        <f t="shared" si="23"/>
        <v>0</v>
      </c>
      <c r="BJ169" s="13" t="s">
        <v>86</v>
      </c>
      <c r="BK169" s="153">
        <f t="shared" si="24"/>
        <v>60.862000000000002</v>
      </c>
      <c r="BL169" s="13" t="s">
        <v>169</v>
      </c>
      <c r="BM169" s="151" t="s">
        <v>357</v>
      </c>
    </row>
    <row r="170" spans="2:65" s="1" customFormat="1" ht="22.15" customHeight="1" x14ac:dyDescent="0.2">
      <c r="B170" s="115"/>
      <c r="C170" s="141" t="s">
        <v>247</v>
      </c>
      <c r="D170" s="141" t="s">
        <v>165</v>
      </c>
      <c r="E170" s="142" t="s">
        <v>358</v>
      </c>
      <c r="F170" s="143" t="s">
        <v>359</v>
      </c>
      <c r="G170" s="144" t="s">
        <v>168</v>
      </c>
      <c r="H170" s="145">
        <v>297.35599999999999</v>
      </c>
      <c r="I170" s="174">
        <v>33</v>
      </c>
      <c r="J170" s="175">
        <f t="shared" si="15"/>
        <v>9812.7479999999996</v>
      </c>
      <c r="K170" s="147"/>
      <c r="L170" s="27"/>
      <c r="M170" s="148" t="s">
        <v>1</v>
      </c>
      <c r="N170" s="114" t="s">
        <v>39</v>
      </c>
      <c r="P170" s="149">
        <f t="shared" si="16"/>
        <v>0</v>
      </c>
      <c r="Q170" s="149">
        <v>1.33505E-2</v>
      </c>
      <c r="R170" s="149">
        <f t="shared" si="17"/>
        <v>3.9698512779999997</v>
      </c>
      <c r="S170" s="149">
        <v>0</v>
      </c>
      <c r="T170" s="150">
        <f t="shared" si="18"/>
        <v>0</v>
      </c>
      <c r="AR170" s="151" t="s">
        <v>169</v>
      </c>
      <c r="AT170" s="151" t="s">
        <v>165</v>
      </c>
      <c r="AU170" s="151" t="s">
        <v>86</v>
      </c>
      <c r="AY170" s="13" t="s">
        <v>163</v>
      </c>
      <c r="BE170" s="152">
        <f t="shared" si="19"/>
        <v>0</v>
      </c>
      <c r="BF170" s="152">
        <f t="shared" si="20"/>
        <v>9812.7479999999996</v>
      </c>
      <c r="BG170" s="152">
        <f t="shared" si="21"/>
        <v>0</v>
      </c>
      <c r="BH170" s="152">
        <f t="shared" si="22"/>
        <v>0</v>
      </c>
      <c r="BI170" s="152">
        <f t="shared" si="23"/>
        <v>0</v>
      </c>
      <c r="BJ170" s="13" t="s">
        <v>86</v>
      </c>
      <c r="BK170" s="153">
        <f t="shared" si="24"/>
        <v>9812.7479999999996</v>
      </c>
      <c r="BL170" s="13" t="s">
        <v>169</v>
      </c>
      <c r="BM170" s="151" t="s">
        <v>360</v>
      </c>
    </row>
    <row r="171" spans="2:65" s="1" customFormat="1" ht="22.15" customHeight="1" x14ac:dyDescent="0.2">
      <c r="B171" s="115"/>
      <c r="C171" s="141" t="s">
        <v>7</v>
      </c>
      <c r="D171" s="141" t="s">
        <v>165</v>
      </c>
      <c r="E171" s="142" t="s">
        <v>361</v>
      </c>
      <c r="F171" s="143" t="s">
        <v>362</v>
      </c>
      <c r="G171" s="144" t="s">
        <v>168</v>
      </c>
      <c r="H171" s="145">
        <v>775.625</v>
      </c>
      <c r="I171" s="174">
        <v>35</v>
      </c>
      <c r="J171" s="175">
        <f t="shared" si="15"/>
        <v>27146.875</v>
      </c>
      <c r="K171" s="147"/>
      <c r="L171" s="27"/>
      <c r="M171" s="148" t="s">
        <v>1</v>
      </c>
      <c r="N171" s="114" t="s">
        <v>39</v>
      </c>
      <c r="P171" s="149">
        <f t="shared" si="16"/>
        <v>0</v>
      </c>
      <c r="Q171" s="149">
        <v>1.3634E-2</v>
      </c>
      <c r="R171" s="149">
        <f t="shared" si="17"/>
        <v>10.574871250000001</v>
      </c>
      <c r="S171" s="149">
        <v>0</v>
      </c>
      <c r="T171" s="150">
        <f t="shared" si="18"/>
        <v>0</v>
      </c>
      <c r="AR171" s="151" t="s">
        <v>169</v>
      </c>
      <c r="AT171" s="151" t="s">
        <v>165</v>
      </c>
      <c r="AU171" s="151" t="s">
        <v>86</v>
      </c>
      <c r="AY171" s="13" t="s">
        <v>163</v>
      </c>
      <c r="BE171" s="152">
        <f t="shared" si="19"/>
        <v>0</v>
      </c>
      <c r="BF171" s="152">
        <f t="shared" si="20"/>
        <v>27146.875</v>
      </c>
      <c r="BG171" s="152">
        <f t="shared" si="21"/>
        <v>0</v>
      </c>
      <c r="BH171" s="152">
        <f t="shared" si="22"/>
        <v>0</v>
      </c>
      <c r="BI171" s="152">
        <f t="shared" si="23"/>
        <v>0</v>
      </c>
      <c r="BJ171" s="13" t="s">
        <v>86</v>
      </c>
      <c r="BK171" s="153">
        <f t="shared" si="24"/>
        <v>27146.875</v>
      </c>
      <c r="BL171" s="13" t="s">
        <v>169</v>
      </c>
      <c r="BM171" s="151" t="s">
        <v>363</v>
      </c>
    </row>
    <row r="172" spans="2:65" s="1" customFormat="1" ht="22.15" customHeight="1" x14ac:dyDescent="0.2">
      <c r="B172" s="115"/>
      <c r="C172" s="141" t="s">
        <v>254</v>
      </c>
      <c r="D172" s="141" t="s">
        <v>165</v>
      </c>
      <c r="E172" s="142" t="s">
        <v>364</v>
      </c>
      <c r="F172" s="143" t="s">
        <v>365</v>
      </c>
      <c r="G172" s="144" t="s">
        <v>168</v>
      </c>
      <c r="H172" s="145">
        <v>201.92</v>
      </c>
      <c r="I172" s="174">
        <v>26</v>
      </c>
      <c r="J172" s="175">
        <f t="shared" si="15"/>
        <v>5249.92</v>
      </c>
      <c r="K172" s="147"/>
      <c r="L172" s="27"/>
      <c r="M172" s="148" t="s">
        <v>1</v>
      </c>
      <c r="N172" s="114" t="s">
        <v>39</v>
      </c>
      <c r="P172" s="149">
        <f t="shared" si="16"/>
        <v>0</v>
      </c>
      <c r="Q172" s="149">
        <v>1.1486E-2</v>
      </c>
      <c r="R172" s="149">
        <f t="shared" si="17"/>
        <v>2.3192531199999999</v>
      </c>
      <c r="S172" s="149">
        <v>0</v>
      </c>
      <c r="T172" s="150">
        <f t="shared" si="18"/>
        <v>0</v>
      </c>
      <c r="AR172" s="151" t="s">
        <v>169</v>
      </c>
      <c r="AT172" s="151" t="s">
        <v>165</v>
      </c>
      <c r="AU172" s="151" t="s">
        <v>86</v>
      </c>
      <c r="AY172" s="13" t="s">
        <v>163</v>
      </c>
      <c r="BE172" s="152">
        <f t="shared" si="19"/>
        <v>0</v>
      </c>
      <c r="BF172" s="152">
        <f t="shared" si="20"/>
        <v>5249.92</v>
      </c>
      <c r="BG172" s="152">
        <f t="shared" si="21"/>
        <v>0</v>
      </c>
      <c r="BH172" s="152">
        <f t="shared" si="22"/>
        <v>0</v>
      </c>
      <c r="BI172" s="152">
        <f t="shared" si="23"/>
        <v>0</v>
      </c>
      <c r="BJ172" s="13" t="s">
        <v>86</v>
      </c>
      <c r="BK172" s="153">
        <f t="shared" si="24"/>
        <v>5249.92</v>
      </c>
      <c r="BL172" s="13" t="s">
        <v>169</v>
      </c>
      <c r="BM172" s="151" t="s">
        <v>366</v>
      </c>
    </row>
    <row r="173" spans="2:65" s="1" customFormat="1" ht="22.15" customHeight="1" x14ac:dyDescent="0.2">
      <c r="B173" s="115"/>
      <c r="C173" s="141" t="s">
        <v>258</v>
      </c>
      <c r="D173" s="141" t="s">
        <v>165</v>
      </c>
      <c r="E173" s="142" t="s">
        <v>367</v>
      </c>
      <c r="F173" s="143" t="s">
        <v>368</v>
      </c>
      <c r="G173" s="144" t="s">
        <v>168</v>
      </c>
      <c r="H173" s="145">
        <v>166.96799999999999</v>
      </c>
      <c r="I173" s="174">
        <v>40.130000000000003</v>
      </c>
      <c r="J173" s="175">
        <f t="shared" si="15"/>
        <v>6700.4260000000004</v>
      </c>
      <c r="K173" s="147"/>
      <c r="L173" s="27"/>
      <c r="M173" s="148" t="s">
        <v>1</v>
      </c>
      <c r="N173" s="114" t="s">
        <v>39</v>
      </c>
      <c r="P173" s="149">
        <f t="shared" si="16"/>
        <v>0</v>
      </c>
      <c r="Q173" s="149">
        <v>1.2338999999999999E-2</v>
      </c>
      <c r="R173" s="149">
        <f t="shared" si="17"/>
        <v>2.0602181519999996</v>
      </c>
      <c r="S173" s="149">
        <v>0</v>
      </c>
      <c r="T173" s="150">
        <f t="shared" si="18"/>
        <v>0</v>
      </c>
      <c r="AR173" s="151" t="s">
        <v>169</v>
      </c>
      <c r="AT173" s="151" t="s">
        <v>165</v>
      </c>
      <c r="AU173" s="151" t="s">
        <v>86</v>
      </c>
      <c r="AY173" s="13" t="s">
        <v>163</v>
      </c>
      <c r="BE173" s="152">
        <f t="shared" si="19"/>
        <v>0</v>
      </c>
      <c r="BF173" s="152">
        <f t="shared" si="20"/>
        <v>6700.4260000000004</v>
      </c>
      <c r="BG173" s="152">
        <f t="shared" si="21"/>
        <v>0</v>
      </c>
      <c r="BH173" s="152">
        <f t="shared" si="22"/>
        <v>0</v>
      </c>
      <c r="BI173" s="152">
        <f t="shared" si="23"/>
        <v>0</v>
      </c>
      <c r="BJ173" s="13" t="s">
        <v>86</v>
      </c>
      <c r="BK173" s="153">
        <f t="shared" si="24"/>
        <v>6700.4260000000004</v>
      </c>
      <c r="BL173" s="13" t="s">
        <v>169</v>
      </c>
      <c r="BM173" s="151" t="s">
        <v>369</v>
      </c>
    </row>
    <row r="174" spans="2:65" s="1" customFormat="1" ht="22.15" customHeight="1" x14ac:dyDescent="0.2">
      <c r="B174" s="115"/>
      <c r="C174" s="141" t="s">
        <v>264</v>
      </c>
      <c r="D174" s="141" t="s">
        <v>165</v>
      </c>
      <c r="E174" s="142" t="s">
        <v>370</v>
      </c>
      <c r="F174" s="143" t="s">
        <v>371</v>
      </c>
      <c r="G174" s="144" t="s">
        <v>168</v>
      </c>
      <c r="H174" s="145">
        <v>206.64</v>
      </c>
      <c r="I174" s="174">
        <v>29.34</v>
      </c>
      <c r="J174" s="175">
        <f t="shared" si="15"/>
        <v>6062.8180000000002</v>
      </c>
      <c r="K174" s="147"/>
      <c r="L174" s="27"/>
      <c r="M174" s="148" t="s">
        <v>1</v>
      </c>
      <c r="N174" s="114" t="s">
        <v>39</v>
      </c>
      <c r="P174" s="149">
        <f t="shared" si="16"/>
        <v>0</v>
      </c>
      <c r="Q174" s="149">
        <v>1.03065E-2</v>
      </c>
      <c r="R174" s="149">
        <f t="shared" si="17"/>
        <v>2.1297351599999996</v>
      </c>
      <c r="S174" s="149">
        <v>0</v>
      </c>
      <c r="T174" s="150">
        <f t="shared" si="18"/>
        <v>0</v>
      </c>
      <c r="AR174" s="151" t="s">
        <v>169</v>
      </c>
      <c r="AT174" s="151" t="s">
        <v>165</v>
      </c>
      <c r="AU174" s="151" t="s">
        <v>86</v>
      </c>
      <c r="AY174" s="13" t="s">
        <v>163</v>
      </c>
      <c r="BE174" s="152">
        <f t="shared" si="19"/>
        <v>0</v>
      </c>
      <c r="BF174" s="152">
        <f t="shared" si="20"/>
        <v>6062.8180000000002</v>
      </c>
      <c r="BG174" s="152">
        <f t="shared" si="21"/>
        <v>0</v>
      </c>
      <c r="BH174" s="152">
        <f t="shared" si="22"/>
        <v>0</v>
      </c>
      <c r="BI174" s="152">
        <f t="shared" si="23"/>
        <v>0</v>
      </c>
      <c r="BJ174" s="13" t="s">
        <v>86</v>
      </c>
      <c r="BK174" s="153">
        <f t="shared" si="24"/>
        <v>6062.8180000000002</v>
      </c>
      <c r="BL174" s="13" t="s">
        <v>169</v>
      </c>
      <c r="BM174" s="151" t="s">
        <v>372</v>
      </c>
    </row>
    <row r="175" spans="2:65" s="1" customFormat="1" ht="22.15" customHeight="1" x14ac:dyDescent="0.2">
      <c r="B175" s="115"/>
      <c r="C175" s="141" t="s">
        <v>270</v>
      </c>
      <c r="D175" s="141" t="s">
        <v>165</v>
      </c>
      <c r="E175" s="142" t="s">
        <v>373</v>
      </c>
      <c r="F175" s="143" t="s">
        <v>374</v>
      </c>
      <c r="G175" s="144" t="s">
        <v>168</v>
      </c>
      <c r="H175" s="145">
        <v>5.22</v>
      </c>
      <c r="I175" s="174">
        <v>46.76</v>
      </c>
      <c r="J175" s="175">
        <f t="shared" si="15"/>
        <v>244.08699999999999</v>
      </c>
      <c r="K175" s="147"/>
      <c r="L175" s="27"/>
      <c r="M175" s="148" t="s">
        <v>1</v>
      </c>
      <c r="N175" s="114" t="s">
        <v>39</v>
      </c>
      <c r="P175" s="149">
        <f t="shared" si="16"/>
        <v>0</v>
      </c>
      <c r="Q175" s="149">
        <v>1.4314E-2</v>
      </c>
      <c r="R175" s="149">
        <f t="shared" si="17"/>
        <v>7.4719079999999993E-2</v>
      </c>
      <c r="S175" s="149">
        <v>0</v>
      </c>
      <c r="T175" s="150">
        <f t="shared" si="18"/>
        <v>0</v>
      </c>
      <c r="AR175" s="151" t="s">
        <v>169</v>
      </c>
      <c r="AT175" s="151" t="s">
        <v>165</v>
      </c>
      <c r="AU175" s="151" t="s">
        <v>86</v>
      </c>
      <c r="AY175" s="13" t="s">
        <v>163</v>
      </c>
      <c r="BE175" s="152">
        <f t="shared" si="19"/>
        <v>0</v>
      </c>
      <c r="BF175" s="152">
        <f t="shared" si="20"/>
        <v>244.08699999999999</v>
      </c>
      <c r="BG175" s="152">
        <f t="shared" si="21"/>
        <v>0</v>
      </c>
      <c r="BH175" s="152">
        <f t="shared" si="22"/>
        <v>0</v>
      </c>
      <c r="BI175" s="152">
        <f t="shared" si="23"/>
        <v>0</v>
      </c>
      <c r="BJ175" s="13" t="s">
        <v>86</v>
      </c>
      <c r="BK175" s="153">
        <f t="shared" si="24"/>
        <v>244.08699999999999</v>
      </c>
      <c r="BL175" s="13" t="s">
        <v>169</v>
      </c>
      <c r="BM175" s="151" t="s">
        <v>375</v>
      </c>
    </row>
    <row r="176" spans="2:65" s="1" customFormat="1" ht="22.15" customHeight="1" x14ac:dyDescent="0.2">
      <c r="B176" s="115"/>
      <c r="C176" s="141" t="s">
        <v>279</v>
      </c>
      <c r="D176" s="141" t="s">
        <v>165</v>
      </c>
      <c r="E176" s="142" t="s">
        <v>376</v>
      </c>
      <c r="F176" s="143" t="s">
        <v>377</v>
      </c>
      <c r="G176" s="144" t="s">
        <v>168</v>
      </c>
      <c r="H176" s="145">
        <v>5.4249999999999998</v>
      </c>
      <c r="I176" s="174">
        <v>50.5</v>
      </c>
      <c r="J176" s="175">
        <f t="shared" si="15"/>
        <v>273.96300000000002</v>
      </c>
      <c r="K176" s="147"/>
      <c r="L176" s="27"/>
      <c r="M176" s="148" t="s">
        <v>1</v>
      </c>
      <c r="N176" s="114" t="s">
        <v>39</v>
      </c>
      <c r="P176" s="149">
        <f t="shared" si="16"/>
        <v>0</v>
      </c>
      <c r="Q176" s="149">
        <v>1.4944000000000001E-2</v>
      </c>
      <c r="R176" s="149">
        <f t="shared" si="17"/>
        <v>8.1071199999999996E-2</v>
      </c>
      <c r="S176" s="149">
        <v>0</v>
      </c>
      <c r="T176" s="150">
        <f t="shared" si="18"/>
        <v>0</v>
      </c>
      <c r="AR176" s="151" t="s">
        <v>169</v>
      </c>
      <c r="AT176" s="151" t="s">
        <v>165</v>
      </c>
      <c r="AU176" s="151" t="s">
        <v>86</v>
      </c>
      <c r="AY176" s="13" t="s">
        <v>163</v>
      </c>
      <c r="BE176" s="152">
        <f t="shared" si="19"/>
        <v>0</v>
      </c>
      <c r="BF176" s="152">
        <f t="shared" si="20"/>
        <v>273.96300000000002</v>
      </c>
      <c r="BG176" s="152">
        <f t="shared" si="21"/>
        <v>0</v>
      </c>
      <c r="BH176" s="152">
        <f t="shared" si="22"/>
        <v>0</v>
      </c>
      <c r="BI176" s="152">
        <f t="shared" si="23"/>
        <v>0</v>
      </c>
      <c r="BJ176" s="13" t="s">
        <v>86</v>
      </c>
      <c r="BK176" s="153">
        <f t="shared" si="24"/>
        <v>273.96300000000002</v>
      </c>
      <c r="BL176" s="13" t="s">
        <v>169</v>
      </c>
      <c r="BM176" s="151" t="s">
        <v>378</v>
      </c>
    </row>
    <row r="177" spans="2:65" s="1" customFormat="1" ht="22.15" customHeight="1" x14ac:dyDescent="0.2">
      <c r="B177" s="115"/>
      <c r="C177" s="141" t="s">
        <v>284</v>
      </c>
      <c r="D177" s="141" t="s">
        <v>165</v>
      </c>
      <c r="E177" s="142" t="s">
        <v>379</v>
      </c>
      <c r="F177" s="143" t="s">
        <v>380</v>
      </c>
      <c r="G177" s="144" t="s">
        <v>168</v>
      </c>
      <c r="H177" s="145">
        <v>77.716999999999999</v>
      </c>
      <c r="I177" s="174">
        <v>60</v>
      </c>
      <c r="J177" s="175">
        <f t="shared" si="15"/>
        <v>4663.0200000000004</v>
      </c>
      <c r="K177" s="147"/>
      <c r="L177" s="27"/>
      <c r="M177" s="148" t="s">
        <v>1</v>
      </c>
      <c r="N177" s="114" t="s">
        <v>39</v>
      </c>
      <c r="P177" s="149">
        <f t="shared" si="16"/>
        <v>0</v>
      </c>
      <c r="Q177" s="149">
        <v>3.2479000000000001E-2</v>
      </c>
      <c r="R177" s="149">
        <f t="shared" si="17"/>
        <v>2.524170443</v>
      </c>
      <c r="S177" s="149">
        <v>0</v>
      </c>
      <c r="T177" s="150">
        <f t="shared" si="18"/>
        <v>0</v>
      </c>
      <c r="AR177" s="151" t="s">
        <v>169</v>
      </c>
      <c r="AT177" s="151" t="s">
        <v>165</v>
      </c>
      <c r="AU177" s="151" t="s">
        <v>86</v>
      </c>
      <c r="AY177" s="13" t="s">
        <v>163</v>
      </c>
      <c r="BE177" s="152">
        <f t="shared" si="19"/>
        <v>0</v>
      </c>
      <c r="BF177" s="152">
        <f t="shared" si="20"/>
        <v>4663.0200000000004</v>
      </c>
      <c r="BG177" s="152">
        <f t="shared" si="21"/>
        <v>0</v>
      </c>
      <c r="BH177" s="152">
        <f t="shared" si="22"/>
        <v>0</v>
      </c>
      <c r="BI177" s="152">
        <f t="shared" si="23"/>
        <v>0</v>
      </c>
      <c r="BJ177" s="13" t="s">
        <v>86</v>
      </c>
      <c r="BK177" s="153">
        <f t="shared" si="24"/>
        <v>4663.0200000000004</v>
      </c>
      <c r="BL177" s="13" t="s">
        <v>169</v>
      </c>
      <c r="BM177" s="151" t="s">
        <v>381</v>
      </c>
    </row>
    <row r="178" spans="2:65" s="1" customFormat="1" ht="22.15" customHeight="1" x14ac:dyDescent="0.2">
      <c r="B178" s="115"/>
      <c r="C178" s="141" t="s">
        <v>288</v>
      </c>
      <c r="D178" s="141" t="s">
        <v>165</v>
      </c>
      <c r="E178" s="142" t="s">
        <v>382</v>
      </c>
      <c r="F178" s="143" t="s">
        <v>383</v>
      </c>
      <c r="G178" s="144" t="s">
        <v>168</v>
      </c>
      <c r="H178" s="145">
        <v>665.10299999999995</v>
      </c>
      <c r="I178" s="174">
        <v>63</v>
      </c>
      <c r="J178" s="175">
        <f t="shared" si="15"/>
        <v>41901.489000000001</v>
      </c>
      <c r="K178" s="147"/>
      <c r="L178" s="27"/>
      <c r="M178" s="148" t="s">
        <v>1</v>
      </c>
      <c r="N178" s="114" t="s">
        <v>39</v>
      </c>
      <c r="P178" s="149">
        <f t="shared" si="16"/>
        <v>0</v>
      </c>
      <c r="Q178" s="149">
        <v>3.4894000000000001E-2</v>
      </c>
      <c r="R178" s="149">
        <f t="shared" si="17"/>
        <v>23.208104081999998</v>
      </c>
      <c r="S178" s="149">
        <v>0</v>
      </c>
      <c r="T178" s="150">
        <f t="shared" si="18"/>
        <v>0</v>
      </c>
      <c r="AR178" s="151" t="s">
        <v>169</v>
      </c>
      <c r="AT178" s="151" t="s">
        <v>165</v>
      </c>
      <c r="AU178" s="151" t="s">
        <v>86</v>
      </c>
      <c r="AY178" s="13" t="s">
        <v>163</v>
      </c>
      <c r="BE178" s="152">
        <f t="shared" si="19"/>
        <v>0</v>
      </c>
      <c r="BF178" s="152">
        <f t="shared" si="20"/>
        <v>41901.489000000001</v>
      </c>
      <c r="BG178" s="152">
        <f t="shared" si="21"/>
        <v>0</v>
      </c>
      <c r="BH178" s="152">
        <f t="shared" si="22"/>
        <v>0</v>
      </c>
      <c r="BI178" s="152">
        <f t="shared" si="23"/>
        <v>0</v>
      </c>
      <c r="BJ178" s="13" t="s">
        <v>86</v>
      </c>
      <c r="BK178" s="153">
        <f t="shared" si="24"/>
        <v>41901.489000000001</v>
      </c>
      <c r="BL178" s="13" t="s">
        <v>169</v>
      </c>
      <c r="BM178" s="151" t="s">
        <v>384</v>
      </c>
    </row>
    <row r="179" spans="2:65" s="1" customFormat="1" ht="22.15" customHeight="1" x14ac:dyDescent="0.2">
      <c r="B179" s="115"/>
      <c r="C179" s="141" t="s">
        <v>385</v>
      </c>
      <c r="D179" s="141" t="s">
        <v>165</v>
      </c>
      <c r="E179" s="142" t="s">
        <v>386</v>
      </c>
      <c r="F179" s="143" t="s">
        <v>387</v>
      </c>
      <c r="G179" s="144" t="s">
        <v>168</v>
      </c>
      <c r="H179" s="145">
        <v>92.52</v>
      </c>
      <c r="I179" s="174">
        <v>40.74</v>
      </c>
      <c r="J179" s="175">
        <f t="shared" si="15"/>
        <v>3769.2649999999999</v>
      </c>
      <c r="K179" s="147"/>
      <c r="L179" s="27"/>
      <c r="M179" s="148" t="s">
        <v>1</v>
      </c>
      <c r="N179" s="114" t="s">
        <v>39</v>
      </c>
      <c r="P179" s="149">
        <f t="shared" si="16"/>
        <v>0</v>
      </c>
      <c r="Q179" s="149">
        <v>1.8686500000000002E-2</v>
      </c>
      <c r="R179" s="149">
        <f t="shared" si="17"/>
        <v>1.7288749800000001</v>
      </c>
      <c r="S179" s="149">
        <v>0</v>
      </c>
      <c r="T179" s="150">
        <f t="shared" si="18"/>
        <v>0</v>
      </c>
      <c r="AR179" s="151" t="s">
        <v>169</v>
      </c>
      <c r="AT179" s="151" t="s">
        <v>165</v>
      </c>
      <c r="AU179" s="151" t="s">
        <v>86</v>
      </c>
      <c r="AY179" s="13" t="s">
        <v>163</v>
      </c>
      <c r="BE179" s="152">
        <f t="shared" si="19"/>
        <v>0</v>
      </c>
      <c r="BF179" s="152">
        <f t="shared" si="20"/>
        <v>3769.2649999999999</v>
      </c>
      <c r="BG179" s="152">
        <f t="shared" si="21"/>
        <v>0</v>
      </c>
      <c r="BH179" s="152">
        <f t="shared" si="22"/>
        <v>0</v>
      </c>
      <c r="BI179" s="152">
        <f t="shared" si="23"/>
        <v>0</v>
      </c>
      <c r="BJ179" s="13" t="s">
        <v>86</v>
      </c>
      <c r="BK179" s="153">
        <f t="shared" si="24"/>
        <v>3769.2649999999999</v>
      </c>
      <c r="BL179" s="13" t="s">
        <v>169</v>
      </c>
      <c r="BM179" s="151" t="s">
        <v>388</v>
      </c>
    </row>
    <row r="180" spans="2:65" s="1" customFormat="1" ht="34.9" customHeight="1" x14ac:dyDescent="0.2">
      <c r="B180" s="115"/>
      <c r="C180" s="141" t="s">
        <v>389</v>
      </c>
      <c r="D180" s="141" t="s">
        <v>165</v>
      </c>
      <c r="E180" s="142" t="s">
        <v>390</v>
      </c>
      <c r="F180" s="143" t="s">
        <v>391</v>
      </c>
      <c r="G180" s="144" t="s">
        <v>303</v>
      </c>
      <c r="H180" s="145">
        <v>9.66</v>
      </c>
      <c r="I180" s="174">
        <v>121.46</v>
      </c>
      <c r="J180" s="175">
        <f t="shared" si="15"/>
        <v>1173.3040000000001</v>
      </c>
      <c r="K180" s="147"/>
      <c r="L180" s="27"/>
      <c r="M180" s="148" t="s">
        <v>1</v>
      </c>
      <c r="N180" s="114" t="s">
        <v>39</v>
      </c>
      <c r="P180" s="149">
        <f t="shared" si="16"/>
        <v>0</v>
      </c>
      <c r="Q180" s="149">
        <v>1.837</v>
      </c>
      <c r="R180" s="149">
        <f t="shared" si="17"/>
        <v>17.745419999999999</v>
      </c>
      <c r="S180" s="149">
        <v>0</v>
      </c>
      <c r="T180" s="150">
        <f t="shared" si="18"/>
        <v>0</v>
      </c>
      <c r="AR180" s="151" t="s">
        <v>169</v>
      </c>
      <c r="AT180" s="151" t="s">
        <v>165</v>
      </c>
      <c r="AU180" s="151" t="s">
        <v>86</v>
      </c>
      <c r="AY180" s="13" t="s">
        <v>163</v>
      </c>
      <c r="BE180" s="152">
        <f t="shared" si="19"/>
        <v>0</v>
      </c>
      <c r="BF180" s="152">
        <f t="shared" si="20"/>
        <v>1173.3040000000001</v>
      </c>
      <c r="BG180" s="152">
        <f t="shared" si="21"/>
        <v>0</v>
      </c>
      <c r="BH180" s="152">
        <f t="shared" si="22"/>
        <v>0</v>
      </c>
      <c r="BI180" s="152">
        <f t="shared" si="23"/>
        <v>0</v>
      </c>
      <c r="BJ180" s="13" t="s">
        <v>86</v>
      </c>
      <c r="BK180" s="153">
        <f t="shared" si="24"/>
        <v>1173.3040000000001</v>
      </c>
      <c r="BL180" s="13" t="s">
        <v>169</v>
      </c>
      <c r="BM180" s="151" t="s">
        <v>392</v>
      </c>
    </row>
    <row r="181" spans="2:65" s="11" customFormat="1" ht="22.9" customHeight="1" x14ac:dyDescent="0.2">
      <c r="B181" s="132"/>
      <c r="D181" s="133" t="s">
        <v>72</v>
      </c>
      <c r="E181" s="140" t="s">
        <v>174</v>
      </c>
      <c r="F181" s="140" t="s">
        <v>175</v>
      </c>
      <c r="I181" s="171"/>
      <c r="J181" s="173">
        <f>BK181</f>
        <v>34514.042999999998</v>
      </c>
      <c r="L181" s="132"/>
      <c r="M181" s="135"/>
      <c r="P181" s="136">
        <f>SUM(P182:P198)</f>
        <v>0</v>
      </c>
      <c r="R181" s="136">
        <f>SUM(R182:R198)</f>
        <v>111.9840866935</v>
      </c>
      <c r="T181" s="137">
        <f>SUM(T182:T198)</f>
        <v>0</v>
      </c>
      <c r="AR181" s="133" t="s">
        <v>80</v>
      </c>
      <c r="AT181" s="138" t="s">
        <v>72</v>
      </c>
      <c r="AU181" s="138" t="s">
        <v>80</v>
      </c>
      <c r="AY181" s="133" t="s">
        <v>163</v>
      </c>
      <c r="BK181" s="139">
        <f>SUM(BK182:BK198)</f>
        <v>34514.042999999998</v>
      </c>
    </row>
    <row r="182" spans="2:65" s="1" customFormat="1" ht="34.9" customHeight="1" x14ac:dyDescent="0.2">
      <c r="B182" s="115"/>
      <c r="C182" s="141" t="s">
        <v>393</v>
      </c>
      <c r="D182" s="141" t="s">
        <v>165</v>
      </c>
      <c r="E182" s="142" t="s">
        <v>394</v>
      </c>
      <c r="F182" s="143" t="s">
        <v>395</v>
      </c>
      <c r="G182" s="144" t="s">
        <v>179</v>
      </c>
      <c r="H182" s="145">
        <v>190.6</v>
      </c>
      <c r="I182" s="174">
        <v>4.87</v>
      </c>
      <c r="J182" s="175">
        <f t="shared" ref="J182:J198" si="25">ROUND(I182*H182,3)</f>
        <v>928.22199999999998</v>
      </c>
      <c r="K182" s="147"/>
      <c r="L182" s="27"/>
      <c r="M182" s="148" t="s">
        <v>1</v>
      </c>
      <c r="N182" s="114" t="s">
        <v>39</v>
      </c>
      <c r="P182" s="149">
        <f t="shared" ref="P182:P198" si="26">O182*H182</f>
        <v>0</v>
      </c>
      <c r="Q182" s="149">
        <v>9.9252000000000007E-2</v>
      </c>
      <c r="R182" s="149">
        <f t="shared" ref="R182:R198" si="27">Q182*H182</f>
        <v>18.917431199999999</v>
      </c>
      <c r="S182" s="149">
        <v>0</v>
      </c>
      <c r="T182" s="150">
        <f t="shared" ref="T182:T198" si="28">S182*H182</f>
        <v>0</v>
      </c>
      <c r="AR182" s="151" t="s">
        <v>169</v>
      </c>
      <c r="AT182" s="151" t="s">
        <v>165</v>
      </c>
      <c r="AU182" s="151" t="s">
        <v>86</v>
      </c>
      <c r="AY182" s="13" t="s">
        <v>163</v>
      </c>
      <c r="BE182" s="152">
        <f t="shared" ref="BE182:BE198" si="29">IF(N182="základná",J182,0)</f>
        <v>0</v>
      </c>
      <c r="BF182" s="152">
        <f t="shared" ref="BF182:BF198" si="30">IF(N182="znížená",J182,0)</f>
        <v>928.22199999999998</v>
      </c>
      <c r="BG182" s="152">
        <f t="shared" ref="BG182:BG198" si="31">IF(N182="zákl. prenesená",J182,0)</f>
        <v>0</v>
      </c>
      <c r="BH182" s="152">
        <f t="shared" ref="BH182:BH198" si="32">IF(N182="zníž. prenesená",J182,0)</f>
        <v>0</v>
      </c>
      <c r="BI182" s="152">
        <f t="shared" ref="BI182:BI198" si="33">IF(N182="nulová",J182,0)</f>
        <v>0</v>
      </c>
      <c r="BJ182" s="13" t="s">
        <v>86</v>
      </c>
      <c r="BK182" s="153">
        <f t="shared" ref="BK182:BK198" si="34">ROUND(I182*H182,3)</f>
        <v>928.22199999999998</v>
      </c>
      <c r="BL182" s="13" t="s">
        <v>169</v>
      </c>
      <c r="BM182" s="151" t="s">
        <v>396</v>
      </c>
    </row>
    <row r="183" spans="2:65" s="1" customFormat="1" ht="13.9" customHeight="1" x14ac:dyDescent="0.2">
      <c r="B183" s="115"/>
      <c r="C183" s="159" t="s">
        <v>397</v>
      </c>
      <c r="D183" s="159" t="s">
        <v>275</v>
      </c>
      <c r="E183" s="160" t="s">
        <v>398</v>
      </c>
      <c r="F183" s="161" t="s">
        <v>399</v>
      </c>
      <c r="G183" s="162" t="s">
        <v>187</v>
      </c>
      <c r="H183" s="163">
        <v>192.506</v>
      </c>
      <c r="I183" s="176">
        <v>2.1800000000000002</v>
      </c>
      <c r="J183" s="177">
        <f t="shared" si="25"/>
        <v>419.66300000000001</v>
      </c>
      <c r="K183" s="164"/>
      <c r="L183" s="165"/>
      <c r="M183" s="166" t="s">
        <v>1</v>
      </c>
      <c r="N183" s="167" t="s">
        <v>39</v>
      </c>
      <c r="P183" s="149">
        <f t="shared" si="26"/>
        <v>0</v>
      </c>
      <c r="Q183" s="149">
        <v>2.3E-2</v>
      </c>
      <c r="R183" s="149">
        <f t="shared" si="27"/>
        <v>4.427638</v>
      </c>
      <c r="S183" s="149">
        <v>0</v>
      </c>
      <c r="T183" s="150">
        <f t="shared" si="28"/>
        <v>0</v>
      </c>
      <c r="AR183" s="151" t="s">
        <v>197</v>
      </c>
      <c r="AT183" s="151" t="s">
        <v>275</v>
      </c>
      <c r="AU183" s="151" t="s">
        <v>86</v>
      </c>
      <c r="AY183" s="13" t="s">
        <v>163</v>
      </c>
      <c r="BE183" s="152">
        <f t="shared" si="29"/>
        <v>0</v>
      </c>
      <c r="BF183" s="152">
        <f t="shared" si="30"/>
        <v>419.66300000000001</v>
      </c>
      <c r="BG183" s="152">
        <f t="shared" si="31"/>
        <v>0</v>
      </c>
      <c r="BH183" s="152">
        <f t="shared" si="32"/>
        <v>0</v>
      </c>
      <c r="BI183" s="152">
        <f t="shared" si="33"/>
        <v>0</v>
      </c>
      <c r="BJ183" s="13" t="s">
        <v>86</v>
      </c>
      <c r="BK183" s="153">
        <f t="shared" si="34"/>
        <v>419.66300000000001</v>
      </c>
      <c r="BL183" s="13" t="s">
        <v>169</v>
      </c>
      <c r="BM183" s="151" t="s">
        <v>400</v>
      </c>
    </row>
    <row r="184" spans="2:65" s="1" customFormat="1" ht="22.15" customHeight="1" x14ac:dyDescent="0.2">
      <c r="B184" s="115"/>
      <c r="C184" s="141" t="s">
        <v>401</v>
      </c>
      <c r="D184" s="141" t="s">
        <v>165</v>
      </c>
      <c r="E184" s="142" t="s">
        <v>402</v>
      </c>
      <c r="F184" s="143" t="s">
        <v>403</v>
      </c>
      <c r="G184" s="144" t="s">
        <v>303</v>
      </c>
      <c r="H184" s="145">
        <v>17.154</v>
      </c>
      <c r="I184" s="174">
        <v>80.75</v>
      </c>
      <c r="J184" s="175">
        <f t="shared" si="25"/>
        <v>1385.1859999999999</v>
      </c>
      <c r="K184" s="147"/>
      <c r="L184" s="27"/>
      <c r="M184" s="148" t="s">
        <v>1</v>
      </c>
      <c r="N184" s="114" t="s">
        <v>39</v>
      </c>
      <c r="P184" s="149">
        <f t="shared" si="26"/>
        <v>0</v>
      </c>
      <c r="Q184" s="149">
        <v>2.2321</v>
      </c>
      <c r="R184" s="149">
        <f t="shared" si="27"/>
        <v>38.289443399999996</v>
      </c>
      <c r="S184" s="149">
        <v>0</v>
      </c>
      <c r="T184" s="150">
        <f t="shared" si="28"/>
        <v>0</v>
      </c>
      <c r="AR184" s="151" t="s">
        <v>169</v>
      </c>
      <c r="AT184" s="151" t="s">
        <v>165</v>
      </c>
      <c r="AU184" s="151" t="s">
        <v>86</v>
      </c>
      <c r="AY184" s="13" t="s">
        <v>163</v>
      </c>
      <c r="BE184" s="152">
        <f t="shared" si="29"/>
        <v>0</v>
      </c>
      <c r="BF184" s="152">
        <f t="shared" si="30"/>
        <v>1385.1859999999999</v>
      </c>
      <c r="BG184" s="152">
        <f t="shared" si="31"/>
        <v>0</v>
      </c>
      <c r="BH184" s="152">
        <f t="shared" si="32"/>
        <v>0</v>
      </c>
      <c r="BI184" s="152">
        <f t="shared" si="33"/>
        <v>0</v>
      </c>
      <c r="BJ184" s="13" t="s">
        <v>86</v>
      </c>
      <c r="BK184" s="153">
        <f t="shared" si="34"/>
        <v>1385.1859999999999</v>
      </c>
      <c r="BL184" s="13" t="s">
        <v>169</v>
      </c>
      <c r="BM184" s="151" t="s">
        <v>404</v>
      </c>
    </row>
    <row r="185" spans="2:65" s="1" customFormat="1" ht="22.15" customHeight="1" x14ac:dyDescent="0.2">
      <c r="B185" s="115"/>
      <c r="C185" s="141" t="s">
        <v>405</v>
      </c>
      <c r="D185" s="141" t="s">
        <v>165</v>
      </c>
      <c r="E185" s="142" t="s">
        <v>406</v>
      </c>
      <c r="F185" s="143" t="s">
        <v>407</v>
      </c>
      <c r="G185" s="144" t="s">
        <v>168</v>
      </c>
      <c r="H185" s="145">
        <v>121.42</v>
      </c>
      <c r="I185" s="174">
        <v>2.4900000000000002</v>
      </c>
      <c r="J185" s="175">
        <f t="shared" si="25"/>
        <v>302.33600000000001</v>
      </c>
      <c r="K185" s="147"/>
      <c r="L185" s="27"/>
      <c r="M185" s="148" t="s">
        <v>1</v>
      </c>
      <c r="N185" s="114" t="s">
        <v>39</v>
      </c>
      <c r="P185" s="149">
        <f t="shared" si="26"/>
        <v>0</v>
      </c>
      <c r="Q185" s="149">
        <v>0</v>
      </c>
      <c r="R185" s="149">
        <f t="shared" si="27"/>
        <v>0</v>
      </c>
      <c r="S185" s="149">
        <v>0</v>
      </c>
      <c r="T185" s="150">
        <f t="shared" si="28"/>
        <v>0</v>
      </c>
      <c r="AR185" s="151" t="s">
        <v>169</v>
      </c>
      <c r="AT185" s="151" t="s">
        <v>165</v>
      </c>
      <c r="AU185" s="151" t="s">
        <v>86</v>
      </c>
      <c r="AY185" s="13" t="s">
        <v>163</v>
      </c>
      <c r="BE185" s="152">
        <f t="shared" si="29"/>
        <v>0</v>
      </c>
      <c r="BF185" s="152">
        <f t="shared" si="30"/>
        <v>302.33600000000001</v>
      </c>
      <c r="BG185" s="152">
        <f t="shared" si="31"/>
        <v>0</v>
      </c>
      <c r="BH185" s="152">
        <f t="shared" si="32"/>
        <v>0</v>
      </c>
      <c r="BI185" s="152">
        <f t="shared" si="33"/>
        <v>0</v>
      </c>
      <c r="BJ185" s="13" t="s">
        <v>86</v>
      </c>
      <c r="BK185" s="153">
        <f t="shared" si="34"/>
        <v>302.33600000000001</v>
      </c>
      <c r="BL185" s="13" t="s">
        <v>169</v>
      </c>
      <c r="BM185" s="151" t="s">
        <v>408</v>
      </c>
    </row>
    <row r="186" spans="2:65" s="1" customFormat="1" ht="22.15" customHeight="1" x14ac:dyDescent="0.2">
      <c r="B186" s="115"/>
      <c r="C186" s="141" t="s">
        <v>409</v>
      </c>
      <c r="D186" s="141" t="s">
        <v>165</v>
      </c>
      <c r="E186" s="142" t="s">
        <v>410</v>
      </c>
      <c r="F186" s="143" t="s">
        <v>411</v>
      </c>
      <c r="G186" s="144" t="s">
        <v>168</v>
      </c>
      <c r="H186" s="145">
        <v>3090.8</v>
      </c>
      <c r="I186" s="174">
        <v>1.86</v>
      </c>
      <c r="J186" s="175">
        <f t="shared" si="25"/>
        <v>5748.8879999999999</v>
      </c>
      <c r="K186" s="147"/>
      <c r="L186" s="27"/>
      <c r="M186" s="148" t="s">
        <v>1</v>
      </c>
      <c r="N186" s="114" t="s">
        <v>39</v>
      </c>
      <c r="P186" s="149">
        <f t="shared" si="26"/>
        <v>0</v>
      </c>
      <c r="Q186" s="149">
        <v>1.601E-2</v>
      </c>
      <c r="R186" s="149">
        <f t="shared" si="27"/>
        <v>49.483708</v>
      </c>
      <c r="S186" s="149">
        <v>0</v>
      </c>
      <c r="T186" s="150">
        <f t="shared" si="28"/>
        <v>0</v>
      </c>
      <c r="AR186" s="151" t="s">
        <v>169</v>
      </c>
      <c r="AT186" s="151" t="s">
        <v>165</v>
      </c>
      <c r="AU186" s="151" t="s">
        <v>86</v>
      </c>
      <c r="AY186" s="13" t="s">
        <v>163</v>
      </c>
      <c r="BE186" s="152">
        <f t="shared" si="29"/>
        <v>0</v>
      </c>
      <c r="BF186" s="152">
        <f t="shared" si="30"/>
        <v>5748.8879999999999</v>
      </c>
      <c r="BG186" s="152">
        <f t="shared" si="31"/>
        <v>0</v>
      </c>
      <c r="BH186" s="152">
        <f t="shared" si="32"/>
        <v>0</v>
      </c>
      <c r="BI186" s="152">
        <f t="shared" si="33"/>
        <v>0</v>
      </c>
      <c r="BJ186" s="13" t="s">
        <v>86</v>
      </c>
      <c r="BK186" s="153">
        <f t="shared" si="34"/>
        <v>5748.8879999999999</v>
      </c>
      <c r="BL186" s="13" t="s">
        <v>169</v>
      </c>
      <c r="BM186" s="151" t="s">
        <v>412</v>
      </c>
    </row>
    <row r="187" spans="2:65" s="1" customFormat="1" ht="22.15" customHeight="1" x14ac:dyDescent="0.2">
      <c r="B187" s="115"/>
      <c r="C187" s="141" t="s">
        <v>413</v>
      </c>
      <c r="D187" s="141" t="s">
        <v>165</v>
      </c>
      <c r="E187" s="142" t="s">
        <v>414</v>
      </c>
      <c r="F187" s="143" t="s">
        <v>415</v>
      </c>
      <c r="G187" s="144" t="s">
        <v>168</v>
      </c>
      <c r="H187" s="145">
        <v>3090.8</v>
      </c>
      <c r="I187" s="174">
        <v>1.61</v>
      </c>
      <c r="J187" s="175">
        <f t="shared" si="25"/>
        <v>4976.1880000000001</v>
      </c>
      <c r="K187" s="147"/>
      <c r="L187" s="27"/>
      <c r="M187" s="148" t="s">
        <v>1</v>
      </c>
      <c r="N187" s="114" t="s">
        <v>39</v>
      </c>
      <c r="P187" s="149">
        <f t="shared" si="26"/>
        <v>0</v>
      </c>
      <c r="Q187" s="149">
        <v>0</v>
      </c>
      <c r="R187" s="149">
        <f t="shared" si="27"/>
        <v>0</v>
      </c>
      <c r="S187" s="149">
        <v>0</v>
      </c>
      <c r="T187" s="150">
        <f t="shared" si="28"/>
        <v>0</v>
      </c>
      <c r="AR187" s="151" t="s">
        <v>169</v>
      </c>
      <c r="AT187" s="151" t="s">
        <v>165</v>
      </c>
      <c r="AU187" s="151" t="s">
        <v>86</v>
      </c>
      <c r="AY187" s="13" t="s">
        <v>163</v>
      </c>
      <c r="BE187" s="152">
        <f t="shared" si="29"/>
        <v>0</v>
      </c>
      <c r="BF187" s="152">
        <f t="shared" si="30"/>
        <v>4976.1880000000001</v>
      </c>
      <c r="BG187" s="152">
        <f t="shared" si="31"/>
        <v>0</v>
      </c>
      <c r="BH187" s="152">
        <f t="shared" si="32"/>
        <v>0</v>
      </c>
      <c r="BI187" s="152">
        <f t="shared" si="33"/>
        <v>0</v>
      </c>
      <c r="BJ187" s="13" t="s">
        <v>86</v>
      </c>
      <c r="BK187" s="153">
        <f t="shared" si="34"/>
        <v>4976.1880000000001</v>
      </c>
      <c r="BL187" s="13" t="s">
        <v>169</v>
      </c>
      <c r="BM187" s="151" t="s">
        <v>416</v>
      </c>
    </row>
    <row r="188" spans="2:65" s="1" customFormat="1" ht="34.9" customHeight="1" x14ac:dyDescent="0.2">
      <c r="B188" s="115"/>
      <c r="C188" s="141" t="s">
        <v>417</v>
      </c>
      <c r="D188" s="141" t="s">
        <v>165</v>
      </c>
      <c r="E188" s="142" t="s">
        <v>418</v>
      </c>
      <c r="F188" s="143" t="s">
        <v>419</v>
      </c>
      <c r="G188" s="144" t="s">
        <v>168</v>
      </c>
      <c r="H188" s="145">
        <v>37089.599999999999</v>
      </c>
      <c r="I188" s="174">
        <v>0.2</v>
      </c>
      <c r="J188" s="175">
        <f t="shared" si="25"/>
        <v>7417.92</v>
      </c>
      <c r="K188" s="147"/>
      <c r="L188" s="27"/>
      <c r="M188" s="148" t="s">
        <v>1</v>
      </c>
      <c r="N188" s="114" t="s">
        <v>39</v>
      </c>
      <c r="P188" s="149">
        <f t="shared" si="26"/>
        <v>0</v>
      </c>
      <c r="Q188" s="149">
        <v>0</v>
      </c>
      <c r="R188" s="149">
        <f t="shared" si="27"/>
        <v>0</v>
      </c>
      <c r="S188" s="149">
        <v>0</v>
      </c>
      <c r="T188" s="150">
        <f t="shared" si="28"/>
        <v>0</v>
      </c>
      <c r="AR188" s="151" t="s">
        <v>169</v>
      </c>
      <c r="AT188" s="151" t="s">
        <v>165</v>
      </c>
      <c r="AU188" s="151" t="s">
        <v>86</v>
      </c>
      <c r="AY188" s="13" t="s">
        <v>163</v>
      </c>
      <c r="BE188" s="152">
        <f t="shared" si="29"/>
        <v>0</v>
      </c>
      <c r="BF188" s="152">
        <f t="shared" si="30"/>
        <v>7417.92</v>
      </c>
      <c r="BG188" s="152">
        <f t="shared" si="31"/>
        <v>0</v>
      </c>
      <c r="BH188" s="152">
        <f t="shared" si="32"/>
        <v>0</v>
      </c>
      <c r="BI188" s="152">
        <f t="shared" si="33"/>
        <v>0</v>
      </c>
      <c r="BJ188" s="13" t="s">
        <v>86</v>
      </c>
      <c r="BK188" s="153">
        <f t="shared" si="34"/>
        <v>7417.92</v>
      </c>
      <c r="BL188" s="13" t="s">
        <v>169</v>
      </c>
      <c r="BM188" s="151" t="s">
        <v>420</v>
      </c>
    </row>
    <row r="189" spans="2:65" s="1" customFormat="1" ht="13.9" customHeight="1" x14ac:dyDescent="0.2">
      <c r="B189" s="115"/>
      <c r="C189" s="141" t="s">
        <v>421</v>
      </c>
      <c r="D189" s="141" t="s">
        <v>165</v>
      </c>
      <c r="E189" s="142" t="s">
        <v>422</v>
      </c>
      <c r="F189" s="143" t="s">
        <v>423</v>
      </c>
      <c r="G189" s="144" t="s">
        <v>168</v>
      </c>
      <c r="H189" s="145">
        <v>3090.8</v>
      </c>
      <c r="I189" s="174">
        <v>0.5</v>
      </c>
      <c r="J189" s="175">
        <f t="shared" si="25"/>
        <v>1545.4</v>
      </c>
      <c r="K189" s="147"/>
      <c r="L189" s="27"/>
      <c r="M189" s="148" t="s">
        <v>1</v>
      </c>
      <c r="N189" s="114" t="s">
        <v>39</v>
      </c>
      <c r="P189" s="149">
        <f t="shared" si="26"/>
        <v>0</v>
      </c>
      <c r="Q189" s="149">
        <v>5.4945000000000003E-5</v>
      </c>
      <c r="R189" s="149">
        <f t="shared" si="27"/>
        <v>0.16982400600000003</v>
      </c>
      <c r="S189" s="149">
        <v>0</v>
      </c>
      <c r="T189" s="150">
        <f t="shared" si="28"/>
        <v>0</v>
      </c>
      <c r="AR189" s="151" t="s">
        <v>169</v>
      </c>
      <c r="AT189" s="151" t="s">
        <v>165</v>
      </c>
      <c r="AU189" s="151" t="s">
        <v>86</v>
      </c>
      <c r="AY189" s="13" t="s">
        <v>163</v>
      </c>
      <c r="BE189" s="152">
        <f t="shared" si="29"/>
        <v>0</v>
      </c>
      <c r="BF189" s="152">
        <f t="shared" si="30"/>
        <v>1545.4</v>
      </c>
      <c r="BG189" s="152">
        <f t="shared" si="31"/>
        <v>0</v>
      </c>
      <c r="BH189" s="152">
        <f t="shared" si="32"/>
        <v>0</v>
      </c>
      <c r="BI189" s="152">
        <f t="shared" si="33"/>
        <v>0</v>
      </c>
      <c r="BJ189" s="13" t="s">
        <v>86</v>
      </c>
      <c r="BK189" s="153">
        <f t="shared" si="34"/>
        <v>1545.4</v>
      </c>
      <c r="BL189" s="13" t="s">
        <v>169</v>
      </c>
      <c r="BM189" s="151" t="s">
        <v>424</v>
      </c>
    </row>
    <row r="190" spans="2:65" s="1" customFormat="1" ht="13.9" customHeight="1" x14ac:dyDescent="0.2">
      <c r="B190" s="115"/>
      <c r="C190" s="141" t="s">
        <v>425</v>
      </c>
      <c r="D190" s="141" t="s">
        <v>165</v>
      </c>
      <c r="E190" s="142" t="s">
        <v>426</v>
      </c>
      <c r="F190" s="143" t="s">
        <v>427</v>
      </c>
      <c r="G190" s="144" t="s">
        <v>168</v>
      </c>
      <c r="H190" s="145">
        <v>3090.8</v>
      </c>
      <c r="I190" s="174">
        <v>0.5</v>
      </c>
      <c r="J190" s="175">
        <f t="shared" si="25"/>
        <v>1545.4</v>
      </c>
      <c r="K190" s="147"/>
      <c r="L190" s="27"/>
      <c r="M190" s="148" t="s">
        <v>1</v>
      </c>
      <c r="N190" s="114" t="s">
        <v>39</v>
      </c>
      <c r="P190" s="149">
        <f t="shared" si="26"/>
        <v>0</v>
      </c>
      <c r="Q190" s="149">
        <v>0</v>
      </c>
      <c r="R190" s="149">
        <f t="shared" si="27"/>
        <v>0</v>
      </c>
      <c r="S190" s="149">
        <v>0</v>
      </c>
      <c r="T190" s="150">
        <f t="shared" si="28"/>
        <v>0</v>
      </c>
      <c r="AR190" s="151" t="s">
        <v>169</v>
      </c>
      <c r="AT190" s="151" t="s">
        <v>165</v>
      </c>
      <c r="AU190" s="151" t="s">
        <v>86</v>
      </c>
      <c r="AY190" s="13" t="s">
        <v>163</v>
      </c>
      <c r="BE190" s="152">
        <f t="shared" si="29"/>
        <v>0</v>
      </c>
      <c r="BF190" s="152">
        <f t="shared" si="30"/>
        <v>1545.4</v>
      </c>
      <c r="BG190" s="152">
        <f t="shared" si="31"/>
        <v>0</v>
      </c>
      <c r="BH190" s="152">
        <f t="shared" si="32"/>
        <v>0</v>
      </c>
      <c r="BI190" s="152">
        <f t="shared" si="33"/>
        <v>0</v>
      </c>
      <c r="BJ190" s="13" t="s">
        <v>86</v>
      </c>
      <c r="BK190" s="153">
        <f t="shared" si="34"/>
        <v>1545.4</v>
      </c>
      <c r="BL190" s="13" t="s">
        <v>169</v>
      </c>
      <c r="BM190" s="151" t="s">
        <v>428</v>
      </c>
    </row>
    <row r="191" spans="2:65" s="1" customFormat="1" ht="22.15" customHeight="1" x14ac:dyDescent="0.2">
      <c r="B191" s="115"/>
      <c r="C191" s="141" t="s">
        <v>429</v>
      </c>
      <c r="D191" s="141" t="s">
        <v>165</v>
      </c>
      <c r="E191" s="142" t="s">
        <v>430</v>
      </c>
      <c r="F191" s="143" t="s">
        <v>431</v>
      </c>
      <c r="G191" s="144" t="s">
        <v>168</v>
      </c>
      <c r="H191" s="145">
        <v>1950.95</v>
      </c>
      <c r="I191" s="174">
        <v>0.2</v>
      </c>
      <c r="J191" s="175">
        <f t="shared" si="25"/>
        <v>390.19</v>
      </c>
      <c r="K191" s="147"/>
      <c r="L191" s="27"/>
      <c r="M191" s="148" t="s">
        <v>1</v>
      </c>
      <c r="N191" s="114" t="s">
        <v>39</v>
      </c>
      <c r="P191" s="149">
        <f t="shared" si="26"/>
        <v>0</v>
      </c>
      <c r="Q191" s="149">
        <v>0</v>
      </c>
      <c r="R191" s="149">
        <f t="shared" si="27"/>
        <v>0</v>
      </c>
      <c r="S191" s="149">
        <v>0</v>
      </c>
      <c r="T191" s="150">
        <f t="shared" si="28"/>
        <v>0</v>
      </c>
      <c r="AR191" s="151" t="s">
        <v>169</v>
      </c>
      <c r="AT191" s="151" t="s">
        <v>165</v>
      </c>
      <c r="AU191" s="151" t="s">
        <v>86</v>
      </c>
      <c r="AY191" s="13" t="s">
        <v>163</v>
      </c>
      <c r="BE191" s="152">
        <f t="shared" si="29"/>
        <v>0</v>
      </c>
      <c r="BF191" s="152">
        <f t="shared" si="30"/>
        <v>390.19</v>
      </c>
      <c r="BG191" s="152">
        <f t="shared" si="31"/>
        <v>0</v>
      </c>
      <c r="BH191" s="152">
        <f t="shared" si="32"/>
        <v>0</v>
      </c>
      <c r="BI191" s="152">
        <f t="shared" si="33"/>
        <v>0</v>
      </c>
      <c r="BJ191" s="13" t="s">
        <v>86</v>
      </c>
      <c r="BK191" s="153">
        <f t="shared" si="34"/>
        <v>390.19</v>
      </c>
      <c r="BL191" s="13" t="s">
        <v>169</v>
      </c>
      <c r="BM191" s="151" t="s">
        <v>432</v>
      </c>
    </row>
    <row r="192" spans="2:65" s="1" customFormat="1" ht="13.9" customHeight="1" x14ac:dyDescent="0.2">
      <c r="B192" s="115"/>
      <c r="C192" s="141" t="s">
        <v>433</v>
      </c>
      <c r="D192" s="141" t="s">
        <v>165</v>
      </c>
      <c r="E192" s="142" t="s">
        <v>434</v>
      </c>
      <c r="F192" s="143" t="s">
        <v>435</v>
      </c>
      <c r="G192" s="144" t="s">
        <v>179</v>
      </c>
      <c r="H192" s="145">
        <v>1072.575</v>
      </c>
      <c r="I192" s="174">
        <v>1.5</v>
      </c>
      <c r="J192" s="175">
        <f t="shared" si="25"/>
        <v>1608.8630000000001</v>
      </c>
      <c r="K192" s="147"/>
      <c r="L192" s="27"/>
      <c r="M192" s="148" t="s">
        <v>1</v>
      </c>
      <c r="N192" s="114" t="s">
        <v>39</v>
      </c>
      <c r="P192" s="149">
        <f t="shared" si="26"/>
        <v>0</v>
      </c>
      <c r="Q192" s="149">
        <v>3.15E-5</v>
      </c>
      <c r="R192" s="149">
        <f t="shared" si="27"/>
        <v>3.37861125E-2</v>
      </c>
      <c r="S192" s="149">
        <v>0</v>
      </c>
      <c r="T192" s="150">
        <f t="shared" si="28"/>
        <v>0</v>
      </c>
      <c r="AR192" s="151" t="s">
        <v>169</v>
      </c>
      <c r="AT192" s="151" t="s">
        <v>165</v>
      </c>
      <c r="AU192" s="151" t="s">
        <v>86</v>
      </c>
      <c r="AY192" s="13" t="s">
        <v>163</v>
      </c>
      <c r="BE192" s="152">
        <f t="shared" si="29"/>
        <v>0</v>
      </c>
      <c r="BF192" s="152">
        <f t="shared" si="30"/>
        <v>1608.8630000000001</v>
      </c>
      <c r="BG192" s="152">
        <f t="shared" si="31"/>
        <v>0</v>
      </c>
      <c r="BH192" s="152">
        <f t="shared" si="32"/>
        <v>0</v>
      </c>
      <c r="BI192" s="152">
        <f t="shared" si="33"/>
        <v>0</v>
      </c>
      <c r="BJ192" s="13" t="s">
        <v>86</v>
      </c>
      <c r="BK192" s="153">
        <f t="shared" si="34"/>
        <v>1608.8630000000001</v>
      </c>
      <c r="BL192" s="13" t="s">
        <v>169</v>
      </c>
      <c r="BM192" s="151" t="s">
        <v>436</v>
      </c>
    </row>
    <row r="193" spans="2:65" s="1" customFormat="1" ht="22.15" customHeight="1" x14ac:dyDescent="0.2">
      <c r="B193" s="115"/>
      <c r="C193" s="141" t="s">
        <v>437</v>
      </c>
      <c r="D193" s="141" t="s">
        <v>165</v>
      </c>
      <c r="E193" s="142" t="s">
        <v>438</v>
      </c>
      <c r="F193" s="143" t="s">
        <v>439</v>
      </c>
      <c r="G193" s="144" t="s">
        <v>187</v>
      </c>
      <c r="H193" s="145">
        <v>2</v>
      </c>
      <c r="I193" s="174">
        <v>2.4900000000000002</v>
      </c>
      <c r="J193" s="175">
        <f t="shared" si="25"/>
        <v>4.9800000000000004</v>
      </c>
      <c r="K193" s="147"/>
      <c r="L193" s="27"/>
      <c r="M193" s="148" t="s">
        <v>1</v>
      </c>
      <c r="N193" s="114" t="s">
        <v>39</v>
      </c>
      <c r="P193" s="149">
        <f t="shared" si="26"/>
        <v>0</v>
      </c>
      <c r="Q193" s="149">
        <v>3.4999999999999997E-5</v>
      </c>
      <c r="R193" s="149">
        <f t="shared" si="27"/>
        <v>6.9999999999999994E-5</v>
      </c>
      <c r="S193" s="149">
        <v>0</v>
      </c>
      <c r="T193" s="150">
        <f t="shared" si="28"/>
        <v>0</v>
      </c>
      <c r="AR193" s="151" t="s">
        <v>169</v>
      </c>
      <c r="AT193" s="151" t="s">
        <v>165</v>
      </c>
      <c r="AU193" s="151" t="s">
        <v>86</v>
      </c>
      <c r="AY193" s="13" t="s">
        <v>163</v>
      </c>
      <c r="BE193" s="152">
        <f t="shared" si="29"/>
        <v>0</v>
      </c>
      <c r="BF193" s="152">
        <f t="shared" si="30"/>
        <v>4.9800000000000004</v>
      </c>
      <c r="BG193" s="152">
        <f t="shared" si="31"/>
        <v>0</v>
      </c>
      <c r="BH193" s="152">
        <f t="shared" si="32"/>
        <v>0</v>
      </c>
      <c r="BI193" s="152">
        <f t="shared" si="33"/>
        <v>0</v>
      </c>
      <c r="BJ193" s="13" t="s">
        <v>86</v>
      </c>
      <c r="BK193" s="153">
        <f t="shared" si="34"/>
        <v>4.9800000000000004</v>
      </c>
      <c r="BL193" s="13" t="s">
        <v>169</v>
      </c>
      <c r="BM193" s="151" t="s">
        <v>440</v>
      </c>
    </row>
    <row r="194" spans="2:65" s="1" customFormat="1" ht="22.15" customHeight="1" x14ac:dyDescent="0.2">
      <c r="B194" s="115"/>
      <c r="C194" s="159" t="s">
        <v>441</v>
      </c>
      <c r="D194" s="159" t="s">
        <v>275</v>
      </c>
      <c r="E194" s="160" t="s">
        <v>442</v>
      </c>
      <c r="F194" s="161" t="s">
        <v>443</v>
      </c>
      <c r="G194" s="162" t="s">
        <v>187</v>
      </c>
      <c r="H194" s="163">
        <v>2</v>
      </c>
      <c r="I194" s="176">
        <v>20</v>
      </c>
      <c r="J194" s="177">
        <f t="shared" si="25"/>
        <v>40</v>
      </c>
      <c r="K194" s="164"/>
      <c r="L194" s="165"/>
      <c r="M194" s="166" t="s">
        <v>1</v>
      </c>
      <c r="N194" s="167" t="s">
        <v>39</v>
      </c>
      <c r="P194" s="149">
        <f t="shared" si="26"/>
        <v>0</v>
      </c>
      <c r="Q194" s="149">
        <v>8.0000000000000004E-4</v>
      </c>
      <c r="R194" s="149">
        <f t="shared" si="27"/>
        <v>1.6000000000000001E-3</v>
      </c>
      <c r="S194" s="149">
        <v>0</v>
      </c>
      <c r="T194" s="150">
        <f t="shared" si="28"/>
        <v>0</v>
      </c>
      <c r="AR194" s="151" t="s">
        <v>197</v>
      </c>
      <c r="AT194" s="151" t="s">
        <v>275</v>
      </c>
      <c r="AU194" s="151" t="s">
        <v>86</v>
      </c>
      <c r="AY194" s="13" t="s">
        <v>163</v>
      </c>
      <c r="BE194" s="152">
        <f t="shared" si="29"/>
        <v>0</v>
      </c>
      <c r="BF194" s="152">
        <f t="shared" si="30"/>
        <v>40</v>
      </c>
      <c r="BG194" s="152">
        <f t="shared" si="31"/>
        <v>0</v>
      </c>
      <c r="BH194" s="152">
        <f t="shared" si="32"/>
        <v>0</v>
      </c>
      <c r="BI194" s="152">
        <f t="shared" si="33"/>
        <v>0</v>
      </c>
      <c r="BJ194" s="13" t="s">
        <v>86</v>
      </c>
      <c r="BK194" s="153">
        <f t="shared" si="34"/>
        <v>40</v>
      </c>
      <c r="BL194" s="13" t="s">
        <v>169</v>
      </c>
      <c r="BM194" s="151" t="s">
        <v>444</v>
      </c>
    </row>
    <row r="195" spans="2:65" s="1" customFormat="1" ht="13.9" customHeight="1" x14ac:dyDescent="0.2">
      <c r="B195" s="115"/>
      <c r="C195" s="141" t="s">
        <v>445</v>
      </c>
      <c r="D195" s="141" t="s">
        <v>165</v>
      </c>
      <c r="E195" s="142" t="s">
        <v>446</v>
      </c>
      <c r="F195" s="143" t="s">
        <v>447</v>
      </c>
      <c r="G195" s="144" t="s">
        <v>179</v>
      </c>
      <c r="H195" s="145">
        <v>31</v>
      </c>
      <c r="I195" s="174">
        <v>4.2300000000000004</v>
      </c>
      <c r="J195" s="175">
        <f t="shared" si="25"/>
        <v>131.13</v>
      </c>
      <c r="K195" s="147"/>
      <c r="L195" s="27"/>
      <c r="M195" s="148" t="s">
        <v>1</v>
      </c>
      <c r="N195" s="114" t="s">
        <v>39</v>
      </c>
      <c r="P195" s="149">
        <f t="shared" si="26"/>
        <v>0</v>
      </c>
      <c r="Q195" s="149">
        <v>2.6249999999999998E-4</v>
      </c>
      <c r="R195" s="149">
        <f t="shared" si="27"/>
        <v>8.1374999999999989E-3</v>
      </c>
      <c r="S195" s="149">
        <v>0</v>
      </c>
      <c r="T195" s="150">
        <f t="shared" si="28"/>
        <v>0</v>
      </c>
      <c r="AR195" s="151" t="s">
        <v>169</v>
      </c>
      <c r="AT195" s="151" t="s">
        <v>165</v>
      </c>
      <c r="AU195" s="151" t="s">
        <v>86</v>
      </c>
      <c r="AY195" s="13" t="s">
        <v>163</v>
      </c>
      <c r="BE195" s="152">
        <f t="shared" si="29"/>
        <v>0</v>
      </c>
      <c r="BF195" s="152">
        <f t="shared" si="30"/>
        <v>131.13</v>
      </c>
      <c r="BG195" s="152">
        <f t="shared" si="31"/>
        <v>0</v>
      </c>
      <c r="BH195" s="152">
        <f t="shared" si="32"/>
        <v>0</v>
      </c>
      <c r="BI195" s="152">
        <f t="shared" si="33"/>
        <v>0</v>
      </c>
      <c r="BJ195" s="13" t="s">
        <v>86</v>
      </c>
      <c r="BK195" s="153">
        <f t="shared" si="34"/>
        <v>131.13</v>
      </c>
      <c r="BL195" s="13" t="s">
        <v>169</v>
      </c>
      <c r="BM195" s="151" t="s">
        <v>448</v>
      </c>
    </row>
    <row r="196" spans="2:65" s="1" customFormat="1" ht="13.9" customHeight="1" x14ac:dyDescent="0.2">
      <c r="B196" s="115"/>
      <c r="C196" s="141" t="s">
        <v>449</v>
      </c>
      <c r="D196" s="141" t="s">
        <v>165</v>
      </c>
      <c r="E196" s="142" t="s">
        <v>450</v>
      </c>
      <c r="F196" s="143" t="s">
        <v>451</v>
      </c>
      <c r="G196" s="144" t="s">
        <v>179</v>
      </c>
      <c r="H196" s="145">
        <v>1551.6</v>
      </c>
      <c r="I196" s="174">
        <v>2.82</v>
      </c>
      <c r="J196" s="175">
        <f t="shared" si="25"/>
        <v>4375.5119999999997</v>
      </c>
      <c r="K196" s="147"/>
      <c r="L196" s="27"/>
      <c r="M196" s="148" t="s">
        <v>1</v>
      </c>
      <c r="N196" s="114" t="s">
        <v>39</v>
      </c>
      <c r="P196" s="149">
        <f t="shared" si="26"/>
        <v>0</v>
      </c>
      <c r="Q196" s="149">
        <v>2.31E-4</v>
      </c>
      <c r="R196" s="149">
        <f t="shared" si="27"/>
        <v>0.3584196</v>
      </c>
      <c r="S196" s="149">
        <v>0</v>
      </c>
      <c r="T196" s="150">
        <f t="shared" si="28"/>
        <v>0</v>
      </c>
      <c r="AR196" s="151" t="s">
        <v>169</v>
      </c>
      <c r="AT196" s="151" t="s">
        <v>165</v>
      </c>
      <c r="AU196" s="151" t="s">
        <v>86</v>
      </c>
      <c r="AY196" s="13" t="s">
        <v>163</v>
      </c>
      <c r="BE196" s="152">
        <f t="shared" si="29"/>
        <v>0</v>
      </c>
      <c r="BF196" s="152">
        <f t="shared" si="30"/>
        <v>4375.5119999999997</v>
      </c>
      <c r="BG196" s="152">
        <f t="shared" si="31"/>
        <v>0</v>
      </c>
      <c r="BH196" s="152">
        <f t="shared" si="32"/>
        <v>0</v>
      </c>
      <c r="BI196" s="152">
        <f t="shared" si="33"/>
        <v>0</v>
      </c>
      <c r="BJ196" s="13" t="s">
        <v>86</v>
      </c>
      <c r="BK196" s="153">
        <f t="shared" si="34"/>
        <v>4375.5119999999997</v>
      </c>
      <c r="BL196" s="13" t="s">
        <v>169</v>
      </c>
      <c r="BM196" s="151" t="s">
        <v>452</v>
      </c>
    </row>
    <row r="197" spans="2:65" s="1" customFormat="1" ht="13.9" customHeight="1" x14ac:dyDescent="0.2">
      <c r="B197" s="115"/>
      <c r="C197" s="141" t="s">
        <v>453</v>
      </c>
      <c r="D197" s="141" t="s">
        <v>165</v>
      </c>
      <c r="E197" s="142" t="s">
        <v>454</v>
      </c>
      <c r="F197" s="143" t="s">
        <v>455</v>
      </c>
      <c r="G197" s="144" t="s">
        <v>179</v>
      </c>
      <c r="H197" s="145">
        <v>618.70000000000005</v>
      </c>
      <c r="I197" s="174">
        <v>3.55</v>
      </c>
      <c r="J197" s="175">
        <f t="shared" si="25"/>
        <v>2196.3850000000002</v>
      </c>
      <c r="K197" s="147"/>
      <c r="L197" s="27"/>
      <c r="M197" s="148" t="s">
        <v>1</v>
      </c>
      <c r="N197" s="114" t="s">
        <v>39</v>
      </c>
      <c r="P197" s="149">
        <f t="shared" si="26"/>
        <v>0</v>
      </c>
      <c r="Q197" s="149">
        <v>1.5750000000000001E-4</v>
      </c>
      <c r="R197" s="149">
        <f t="shared" si="27"/>
        <v>9.7445250000000011E-2</v>
      </c>
      <c r="S197" s="149">
        <v>0</v>
      </c>
      <c r="T197" s="150">
        <f t="shared" si="28"/>
        <v>0</v>
      </c>
      <c r="AR197" s="151" t="s">
        <v>169</v>
      </c>
      <c r="AT197" s="151" t="s">
        <v>165</v>
      </c>
      <c r="AU197" s="151" t="s">
        <v>86</v>
      </c>
      <c r="AY197" s="13" t="s">
        <v>163</v>
      </c>
      <c r="BE197" s="152">
        <f t="shared" si="29"/>
        <v>0</v>
      </c>
      <c r="BF197" s="152">
        <f t="shared" si="30"/>
        <v>2196.3850000000002</v>
      </c>
      <c r="BG197" s="152">
        <f t="shared" si="31"/>
        <v>0</v>
      </c>
      <c r="BH197" s="152">
        <f t="shared" si="32"/>
        <v>0</v>
      </c>
      <c r="BI197" s="152">
        <f t="shared" si="33"/>
        <v>0</v>
      </c>
      <c r="BJ197" s="13" t="s">
        <v>86</v>
      </c>
      <c r="BK197" s="153">
        <f t="shared" si="34"/>
        <v>2196.3850000000002</v>
      </c>
      <c r="BL197" s="13" t="s">
        <v>169</v>
      </c>
      <c r="BM197" s="151" t="s">
        <v>456</v>
      </c>
    </row>
    <row r="198" spans="2:65" s="1" customFormat="1" ht="13.9" customHeight="1" x14ac:dyDescent="0.2">
      <c r="B198" s="115"/>
      <c r="C198" s="141" t="s">
        <v>457</v>
      </c>
      <c r="D198" s="141" t="s">
        <v>165</v>
      </c>
      <c r="E198" s="142" t="s">
        <v>458</v>
      </c>
      <c r="F198" s="143" t="s">
        <v>459</v>
      </c>
      <c r="G198" s="144" t="s">
        <v>179</v>
      </c>
      <c r="H198" s="145">
        <v>748.89</v>
      </c>
      <c r="I198" s="174">
        <v>2</v>
      </c>
      <c r="J198" s="175">
        <f t="shared" si="25"/>
        <v>1497.78</v>
      </c>
      <c r="K198" s="147"/>
      <c r="L198" s="27"/>
      <c r="M198" s="148" t="s">
        <v>1</v>
      </c>
      <c r="N198" s="114" t="s">
        <v>39</v>
      </c>
      <c r="P198" s="149">
        <f t="shared" si="26"/>
        <v>0</v>
      </c>
      <c r="Q198" s="149">
        <v>2.6249999999999998E-4</v>
      </c>
      <c r="R198" s="149">
        <f t="shared" si="27"/>
        <v>0.19658362499999998</v>
      </c>
      <c r="S198" s="149">
        <v>0</v>
      </c>
      <c r="T198" s="150">
        <f t="shared" si="28"/>
        <v>0</v>
      </c>
      <c r="AR198" s="151" t="s">
        <v>169</v>
      </c>
      <c r="AT198" s="151" t="s">
        <v>165</v>
      </c>
      <c r="AU198" s="151" t="s">
        <v>86</v>
      </c>
      <c r="AY198" s="13" t="s">
        <v>163</v>
      </c>
      <c r="BE198" s="152">
        <f t="shared" si="29"/>
        <v>0</v>
      </c>
      <c r="BF198" s="152">
        <f t="shared" si="30"/>
        <v>1497.78</v>
      </c>
      <c r="BG198" s="152">
        <f t="shared" si="31"/>
        <v>0</v>
      </c>
      <c r="BH198" s="152">
        <f t="shared" si="32"/>
        <v>0</v>
      </c>
      <c r="BI198" s="152">
        <f t="shared" si="33"/>
        <v>0</v>
      </c>
      <c r="BJ198" s="13" t="s">
        <v>86</v>
      </c>
      <c r="BK198" s="153">
        <f t="shared" si="34"/>
        <v>1497.78</v>
      </c>
      <c r="BL198" s="13" t="s">
        <v>169</v>
      </c>
      <c r="BM198" s="151" t="s">
        <v>460</v>
      </c>
    </row>
    <row r="199" spans="2:65" s="11" customFormat="1" ht="22.9" customHeight="1" x14ac:dyDescent="0.2">
      <c r="B199" s="132"/>
      <c r="D199" s="133" t="s">
        <v>72</v>
      </c>
      <c r="E199" s="140" t="s">
        <v>461</v>
      </c>
      <c r="F199" s="140" t="s">
        <v>462</v>
      </c>
      <c r="I199" s="171"/>
      <c r="J199" s="173">
        <f>BK199</f>
        <v>2282.576</v>
      </c>
      <c r="L199" s="132"/>
      <c r="M199" s="135"/>
      <c r="P199" s="136">
        <f>P200</f>
        <v>0</v>
      </c>
      <c r="R199" s="136">
        <f>R200</f>
        <v>0</v>
      </c>
      <c r="T199" s="137">
        <f>T200</f>
        <v>0</v>
      </c>
      <c r="AR199" s="133" t="s">
        <v>80</v>
      </c>
      <c r="AT199" s="138" t="s">
        <v>72</v>
      </c>
      <c r="AU199" s="138" t="s">
        <v>80</v>
      </c>
      <c r="AY199" s="133" t="s">
        <v>163</v>
      </c>
      <c r="BK199" s="139">
        <f>BK200</f>
        <v>2282.576</v>
      </c>
    </row>
    <row r="200" spans="2:65" s="1" customFormat="1" ht="22.15" customHeight="1" x14ac:dyDescent="0.2">
      <c r="B200" s="115"/>
      <c r="C200" s="141" t="s">
        <v>463</v>
      </c>
      <c r="D200" s="141" t="s">
        <v>165</v>
      </c>
      <c r="E200" s="142" t="s">
        <v>464</v>
      </c>
      <c r="F200" s="143" t="s">
        <v>465</v>
      </c>
      <c r="G200" s="144" t="s">
        <v>203</v>
      </c>
      <c r="H200" s="145">
        <v>285.322</v>
      </c>
      <c r="I200" s="174">
        <v>8</v>
      </c>
      <c r="J200" s="175">
        <f>ROUND(I200*H200,3)</f>
        <v>2282.576</v>
      </c>
      <c r="K200" s="147"/>
      <c r="L200" s="27"/>
      <c r="M200" s="148" t="s">
        <v>1</v>
      </c>
      <c r="N200" s="114" t="s">
        <v>39</v>
      </c>
      <c r="P200" s="149">
        <f>O200*H200</f>
        <v>0</v>
      </c>
      <c r="Q200" s="149">
        <v>0</v>
      </c>
      <c r="R200" s="149">
        <f>Q200*H200</f>
        <v>0</v>
      </c>
      <c r="S200" s="149">
        <v>0</v>
      </c>
      <c r="T200" s="150">
        <f>S200*H200</f>
        <v>0</v>
      </c>
      <c r="AR200" s="151" t="s">
        <v>169</v>
      </c>
      <c r="AT200" s="151" t="s">
        <v>165</v>
      </c>
      <c r="AU200" s="151" t="s">
        <v>86</v>
      </c>
      <c r="AY200" s="13" t="s">
        <v>163</v>
      </c>
      <c r="BE200" s="152">
        <f>IF(N200="základná",J200,0)</f>
        <v>0</v>
      </c>
      <c r="BF200" s="152">
        <f>IF(N200="znížená",J200,0)</f>
        <v>2282.576</v>
      </c>
      <c r="BG200" s="152">
        <f>IF(N200="zákl. prenesená",J200,0)</f>
        <v>0</v>
      </c>
      <c r="BH200" s="152">
        <f>IF(N200="zníž. prenesená",J200,0)</f>
        <v>0</v>
      </c>
      <c r="BI200" s="152">
        <f>IF(N200="nulová",J200,0)</f>
        <v>0</v>
      </c>
      <c r="BJ200" s="13" t="s">
        <v>86</v>
      </c>
      <c r="BK200" s="153">
        <f>ROUND(I200*H200,3)</f>
        <v>2282.576</v>
      </c>
      <c r="BL200" s="13" t="s">
        <v>169</v>
      </c>
      <c r="BM200" s="151" t="s">
        <v>466</v>
      </c>
    </row>
    <row r="201" spans="2:65" s="11" customFormat="1" ht="25.9" customHeight="1" x14ac:dyDescent="0.2">
      <c r="B201" s="132"/>
      <c r="D201" s="133" t="s">
        <v>72</v>
      </c>
      <c r="E201" s="134" t="s">
        <v>229</v>
      </c>
      <c r="F201" s="134" t="s">
        <v>230</v>
      </c>
      <c r="I201" s="171"/>
      <c r="J201" s="172">
        <f>BK201</f>
        <v>135422.747</v>
      </c>
      <c r="L201" s="132"/>
      <c r="M201" s="135"/>
      <c r="P201" s="136">
        <f>P202+P208+P215+P226+P246+P248+P257+P268</f>
        <v>0</v>
      </c>
      <c r="R201" s="136">
        <f>R202+R208+R215+R226+R246+R248+R257+R268</f>
        <v>13.4832954528</v>
      </c>
      <c r="T201" s="137">
        <f>T202+T208+T215+T226+T246+T248+T257+T268</f>
        <v>0</v>
      </c>
      <c r="AR201" s="133" t="s">
        <v>86</v>
      </c>
      <c r="AT201" s="138" t="s">
        <v>72</v>
      </c>
      <c r="AU201" s="138" t="s">
        <v>73</v>
      </c>
      <c r="AY201" s="133" t="s">
        <v>163</v>
      </c>
      <c r="BK201" s="139">
        <f>BK202+BK208+BK215+BK226+BK246+BK248+BK257+BK268</f>
        <v>135422.747</v>
      </c>
    </row>
    <row r="202" spans="2:65" s="11" customFormat="1" ht="22.9" customHeight="1" x14ac:dyDescent="0.2">
      <c r="B202" s="132"/>
      <c r="D202" s="133" t="s">
        <v>72</v>
      </c>
      <c r="E202" s="140" t="s">
        <v>467</v>
      </c>
      <c r="F202" s="140" t="s">
        <v>468</v>
      </c>
      <c r="I202" s="171"/>
      <c r="J202" s="173">
        <f>BK202</f>
        <v>3096.875</v>
      </c>
      <c r="L202" s="132"/>
      <c r="M202" s="135"/>
      <c r="P202" s="136">
        <f>SUM(P203:P207)</f>
        <v>0</v>
      </c>
      <c r="R202" s="136">
        <f>SUM(R203:R207)</f>
        <v>0.57729079999999999</v>
      </c>
      <c r="T202" s="137">
        <f>SUM(T203:T207)</f>
        <v>0</v>
      </c>
      <c r="AR202" s="133" t="s">
        <v>86</v>
      </c>
      <c r="AT202" s="138" t="s">
        <v>72</v>
      </c>
      <c r="AU202" s="138" t="s">
        <v>80</v>
      </c>
      <c r="AY202" s="133" t="s">
        <v>163</v>
      </c>
      <c r="BK202" s="139">
        <f>SUM(BK203:BK207)</f>
        <v>3096.875</v>
      </c>
    </row>
    <row r="203" spans="2:65" s="1" customFormat="1" ht="22.15" customHeight="1" x14ac:dyDescent="0.2">
      <c r="B203" s="115"/>
      <c r="C203" s="141" t="s">
        <v>469</v>
      </c>
      <c r="D203" s="141" t="s">
        <v>165</v>
      </c>
      <c r="E203" s="142" t="s">
        <v>470</v>
      </c>
      <c r="F203" s="143" t="s">
        <v>471</v>
      </c>
      <c r="G203" s="144" t="s">
        <v>168</v>
      </c>
      <c r="H203" s="145">
        <v>184.4</v>
      </c>
      <c r="I203" s="174">
        <v>3.4</v>
      </c>
      <c r="J203" s="175">
        <f>ROUND(I203*H203,3)</f>
        <v>626.96</v>
      </c>
      <c r="K203" s="147"/>
      <c r="L203" s="27"/>
      <c r="M203" s="148" t="s">
        <v>1</v>
      </c>
      <c r="N203" s="114" t="s">
        <v>39</v>
      </c>
      <c r="P203" s="149">
        <f>O203*H203</f>
        <v>0</v>
      </c>
      <c r="Q203" s="149">
        <v>7.4999999999999993E-5</v>
      </c>
      <c r="R203" s="149">
        <f>Q203*H203</f>
        <v>1.3829999999999999E-2</v>
      </c>
      <c r="S203" s="149">
        <v>0</v>
      </c>
      <c r="T203" s="150">
        <f>S203*H203</f>
        <v>0</v>
      </c>
      <c r="AR203" s="151" t="s">
        <v>233</v>
      </c>
      <c r="AT203" s="151" t="s">
        <v>165</v>
      </c>
      <c r="AU203" s="151" t="s">
        <v>86</v>
      </c>
      <c r="AY203" s="13" t="s">
        <v>163</v>
      </c>
      <c r="BE203" s="152">
        <f>IF(N203="základná",J203,0)</f>
        <v>0</v>
      </c>
      <c r="BF203" s="152">
        <f>IF(N203="znížená",J203,0)</f>
        <v>626.96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3" t="s">
        <v>86</v>
      </c>
      <c r="BK203" s="153">
        <f>ROUND(I203*H203,3)</f>
        <v>626.96</v>
      </c>
      <c r="BL203" s="13" t="s">
        <v>233</v>
      </c>
      <c r="BM203" s="151" t="s">
        <v>472</v>
      </c>
    </row>
    <row r="204" spans="2:65" s="1" customFormat="1" ht="13.9" customHeight="1" x14ac:dyDescent="0.2">
      <c r="B204" s="115"/>
      <c r="C204" s="159" t="s">
        <v>473</v>
      </c>
      <c r="D204" s="159" t="s">
        <v>275</v>
      </c>
      <c r="E204" s="160" t="s">
        <v>474</v>
      </c>
      <c r="F204" s="161" t="s">
        <v>475</v>
      </c>
      <c r="G204" s="162" t="s">
        <v>168</v>
      </c>
      <c r="H204" s="163">
        <v>212.06</v>
      </c>
      <c r="I204" s="176">
        <v>1.1499999999999999</v>
      </c>
      <c r="J204" s="177">
        <f>ROUND(I204*H204,3)</f>
        <v>243.869</v>
      </c>
      <c r="K204" s="164"/>
      <c r="L204" s="165"/>
      <c r="M204" s="166" t="s">
        <v>1</v>
      </c>
      <c r="N204" s="167" t="s">
        <v>39</v>
      </c>
      <c r="P204" s="149">
        <f>O204*H204</f>
        <v>0</v>
      </c>
      <c r="Q204" s="149">
        <v>0</v>
      </c>
      <c r="R204" s="149">
        <f>Q204*H204</f>
        <v>0</v>
      </c>
      <c r="S204" s="149">
        <v>0</v>
      </c>
      <c r="T204" s="150">
        <f>S204*H204</f>
        <v>0</v>
      </c>
      <c r="AR204" s="151" t="s">
        <v>401</v>
      </c>
      <c r="AT204" s="151" t="s">
        <v>275</v>
      </c>
      <c r="AU204" s="151" t="s">
        <v>86</v>
      </c>
      <c r="AY204" s="13" t="s">
        <v>163</v>
      </c>
      <c r="BE204" s="152">
        <f>IF(N204="základná",J204,0)</f>
        <v>0</v>
      </c>
      <c r="BF204" s="152">
        <f>IF(N204="znížená",J204,0)</f>
        <v>243.869</v>
      </c>
      <c r="BG204" s="152">
        <f>IF(N204="zákl. prenesená",J204,0)</f>
        <v>0</v>
      </c>
      <c r="BH204" s="152">
        <f>IF(N204="zníž. prenesená",J204,0)</f>
        <v>0</v>
      </c>
      <c r="BI204" s="152">
        <f>IF(N204="nulová",J204,0)</f>
        <v>0</v>
      </c>
      <c r="BJ204" s="13" t="s">
        <v>86</v>
      </c>
      <c r="BK204" s="153">
        <f>ROUND(I204*H204,3)</f>
        <v>243.869</v>
      </c>
      <c r="BL204" s="13" t="s">
        <v>233</v>
      </c>
      <c r="BM204" s="151" t="s">
        <v>476</v>
      </c>
    </row>
    <row r="205" spans="2:65" s="1" customFormat="1" ht="13.9" customHeight="1" x14ac:dyDescent="0.2">
      <c r="B205" s="115"/>
      <c r="C205" s="141" t="s">
        <v>477</v>
      </c>
      <c r="D205" s="141" t="s">
        <v>165</v>
      </c>
      <c r="E205" s="142" t="s">
        <v>478</v>
      </c>
      <c r="F205" s="143" t="s">
        <v>479</v>
      </c>
      <c r="G205" s="144" t="s">
        <v>168</v>
      </c>
      <c r="H205" s="145">
        <v>20.495999999999999</v>
      </c>
      <c r="I205" s="174">
        <v>11.06</v>
      </c>
      <c r="J205" s="175">
        <f>ROUND(I205*H205,3)</f>
        <v>226.68600000000001</v>
      </c>
      <c r="K205" s="147"/>
      <c r="L205" s="27"/>
      <c r="M205" s="148" t="s">
        <v>1</v>
      </c>
      <c r="N205" s="114" t="s">
        <v>39</v>
      </c>
      <c r="P205" s="149">
        <f>O205*H205</f>
        <v>0</v>
      </c>
      <c r="Q205" s="149">
        <v>2.3E-3</v>
      </c>
      <c r="R205" s="149">
        <f>Q205*H205</f>
        <v>4.7140799999999997E-2</v>
      </c>
      <c r="S205" s="149">
        <v>0</v>
      </c>
      <c r="T205" s="150">
        <f>S205*H205</f>
        <v>0</v>
      </c>
      <c r="AR205" s="151" t="s">
        <v>233</v>
      </c>
      <c r="AT205" s="151" t="s">
        <v>165</v>
      </c>
      <c r="AU205" s="151" t="s">
        <v>86</v>
      </c>
      <c r="AY205" s="13" t="s">
        <v>163</v>
      </c>
      <c r="BE205" s="152">
        <f>IF(N205="základná",J205,0)</f>
        <v>0</v>
      </c>
      <c r="BF205" s="152">
        <f>IF(N205="znížená",J205,0)</f>
        <v>226.68600000000001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3" t="s">
        <v>86</v>
      </c>
      <c r="BK205" s="153">
        <f>ROUND(I205*H205,3)</f>
        <v>226.68600000000001</v>
      </c>
      <c r="BL205" s="13" t="s">
        <v>233</v>
      </c>
      <c r="BM205" s="151" t="s">
        <v>480</v>
      </c>
    </row>
    <row r="206" spans="2:65" s="1" customFormat="1" ht="22.15" customHeight="1" x14ac:dyDescent="0.2">
      <c r="B206" s="115"/>
      <c r="C206" s="141" t="s">
        <v>481</v>
      </c>
      <c r="D206" s="141" t="s">
        <v>165</v>
      </c>
      <c r="E206" s="142" t="s">
        <v>482</v>
      </c>
      <c r="F206" s="143" t="s">
        <v>483</v>
      </c>
      <c r="G206" s="144" t="s">
        <v>168</v>
      </c>
      <c r="H206" s="145">
        <v>147.52000000000001</v>
      </c>
      <c r="I206" s="174">
        <v>13.5</v>
      </c>
      <c r="J206" s="175">
        <f>ROUND(I206*H206,3)</f>
        <v>1991.52</v>
      </c>
      <c r="K206" s="147"/>
      <c r="L206" s="27"/>
      <c r="M206" s="148" t="s">
        <v>1</v>
      </c>
      <c r="N206" s="114" t="s">
        <v>39</v>
      </c>
      <c r="P206" s="149">
        <f>O206*H206</f>
        <v>0</v>
      </c>
      <c r="Q206" s="149">
        <v>3.5000000000000001E-3</v>
      </c>
      <c r="R206" s="149">
        <f>Q206*H206</f>
        <v>0.51632</v>
      </c>
      <c r="S206" s="149">
        <v>0</v>
      </c>
      <c r="T206" s="150">
        <f>S206*H206</f>
        <v>0</v>
      </c>
      <c r="AR206" s="151" t="s">
        <v>233</v>
      </c>
      <c r="AT206" s="151" t="s">
        <v>165</v>
      </c>
      <c r="AU206" s="151" t="s">
        <v>86</v>
      </c>
      <c r="AY206" s="13" t="s">
        <v>163</v>
      </c>
      <c r="BE206" s="152">
        <f>IF(N206="základná",J206,0)</f>
        <v>0</v>
      </c>
      <c r="BF206" s="152">
        <f>IF(N206="znížená",J206,0)</f>
        <v>1991.52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3" t="s">
        <v>86</v>
      </c>
      <c r="BK206" s="153">
        <f>ROUND(I206*H206,3)</f>
        <v>1991.52</v>
      </c>
      <c r="BL206" s="13" t="s">
        <v>233</v>
      </c>
      <c r="BM206" s="151" t="s">
        <v>484</v>
      </c>
    </row>
    <row r="207" spans="2:65" s="1" customFormat="1" ht="22.15" customHeight="1" x14ac:dyDescent="0.2">
      <c r="B207" s="115"/>
      <c r="C207" s="141" t="s">
        <v>485</v>
      </c>
      <c r="D207" s="141" t="s">
        <v>165</v>
      </c>
      <c r="E207" s="142" t="s">
        <v>486</v>
      </c>
      <c r="F207" s="143" t="s">
        <v>487</v>
      </c>
      <c r="G207" s="144" t="s">
        <v>488</v>
      </c>
      <c r="H207" s="146">
        <v>2.8</v>
      </c>
      <c r="I207" s="174">
        <v>2.8</v>
      </c>
      <c r="J207" s="175">
        <f>ROUND(I207*H207,3)</f>
        <v>7.84</v>
      </c>
      <c r="K207" s="147"/>
      <c r="L207" s="27"/>
      <c r="M207" s="148" t="s">
        <v>1</v>
      </c>
      <c r="N207" s="114" t="s">
        <v>39</v>
      </c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AR207" s="151" t="s">
        <v>233</v>
      </c>
      <c r="AT207" s="151" t="s">
        <v>165</v>
      </c>
      <c r="AU207" s="151" t="s">
        <v>86</v>
      </c>
      <c r="AY207" s="13" t="s">
        <v>163</v>
      </c>
      <c r="BE207" s="152">
        <f>IF(N207="základná",J207,0)</f>
        <v>0</v>
      </c>
      <c r="BF207" s="152">
        <f>IF(N207="znížená",J207,0)</f>
        <v>7.84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3" t="s">
        <v>86</v>
      </c>
      <c r="BK207" s="153">
        <f>ROUND(I207*H207,3)</f>
        <v>7.84</v>
      </c>
      <c r="BL207" s="13" t="s">
        <v>233</v>
      </c>
      <c r="BM207" s="151" t="s">
        <v>489</v>
      </c>
    </row>
    <row r="208" spans="2:65" s="11" customFormat="1" ht="22.9" customHeight="1" x14ac:dyDescent="0.2">
      <c r="B208" s="132"/>
      <c r="D208" s="133" t="s">
        <v>72</v>
      </c>
      <c r="E208" s="140" t="s">
        <v>490</v>
      </c>
      <c r="F208" s="140" t="s">
        <v>491</v>
      </c>
      <c r="I208" s="171"/>
      <c r="J208" s="173">
        <f>BK208</f>
        <v>652.52299999999991</v>
      </c>
      <c r="L208" s="132"/>
      <c r="M208" s="135"/>
      <c r="P208" s="136">
        <f>SUM(P209:P214)</f>
        <v>0</v>
      </c>
      <c r="R208" s="136">
        <f>SUM(R209:R214)</f>
        <v>5.8388965200000004E-2</v>
      </c>
      <c r="T208" s="137">
        <f>SUM(T209:T214)</f>
        <v>0</v>
      </c>
      <c r="AR208" s="133" t="s">
        <v>86</v>
      </c>
      <c r="AT208" s="138" t="s">
        <v>72</v>
      </c>
      <c r="AU208" s="138" t="s">
        <v>80</v>
      </c>
      <c r="AY208" s="133" t="s">
        <v>163</v>
      </c>
      <c r="BK208" s="139">
        <f>SUM(BK209:BK214)</f>
        <v>652.52299999999991</v>
      </c>
    </row>
    <row r="209" spans="2:65" s="1" customFormat="1" ht="34.9" customHeight="1" x14ac:dyDescent="0.2">
      <c r="B209" s="115"/>
      <c r="C209" s="141" t="s">
        <v>492</v>
      </c>
      <c r="D209" s="141" t="s">
        <v>165</v>
      </c>
      <c r="E209" s="142" t="s">
        <v>493</v>
      </c>
      <c r="F209" s="143" t="s">
        <v>494</v>
      </c>
      <c r="G209" s="144" t="s">
        <v>168</v>
      </c>
      <c r="H209" s="145">
        <v>16.63</v>
      </c>
      <c r="I209" s="174">
        <v>8.9</v>
      </c>
      <c r="J209" s="175">
        <f t="shared" ref="J209:J214" si="35">ROUND(I209*H209,3)</f>
        <v>148.00700000000001</v>
      </c>
      <c r="K209" s="147"/>
      <c r="L209" s="27"/>
      <c r="M209" s="148" t="s">
        <v>1</v>
      </c>
      <c r="N209" s="114" t="s">
        <v>39</v>
      </c>
      <c r="P209" s="149">
        <f t="shared" ref="P209:P214" si="36">O209*H209</f>
        <v>0</v>
      </c>
      <c r="Q209" s="149">
        <v>9.8700000000000003E-4</v>
      </c>
      <c r="R209" s="149">
        <f t="shared" ref="R209:R214" si="37">Q209*H209</f>
        <v>1.6413810000000001E-2</v>
      </c>
      <c r="S209" s="149">
        <v>0</v>
      </c>
      <c r="T209" s="150">
        <f t="shared" ref="T209:T214" si="38">S209*H209</f>
        <v>0</v>
      </c>
      <c r="AR209" s="151" t="s">
        <v>233</v>
      </c>
      <c r="AT209" s="151" t="s">
        <v>165</v>
      </c>
      <c r="AU209" s="151" t="s">
        <v>86</v>
      </c>
      <c r="AY209" s="13" t="s">
        <v>163</v>
      </c>
      <c r="BE209" s="152">
        <f t="shared" ref="BE209:BE214" si="39">IF(N209="základná",J209,0)</f>
        <v>0</v>
      </c>
      <c r="BF209" s="152">
        <f t="shared" ref="BF209:BF214" si="40">IF(N209="znížená",J209,0)</f>
        <v>148.00700000000001</v>
      </c>
      <c r="BG209" s="152">
        <f t="shared" ref="BG209:BG214" si="41">IF(N209="zákl. prenesená",J209,0)</f>
        <v>0</v>
      </c>
      <c r="BH209" s="152">
        <f t="shared" ref="BH209:BH214" si="42">IF(N209="zníž. prenesená",J209,0)</f>
        <v>0</v>
      </c>
      <c r="BI209" s="152">
        <f t="shared" ref="BI209:BI214" si="43">IF(N209="nulová",J209,0)</f>
        <v>0</v>
      </c>
      <c r="BJ209" s="13" t="s">
        <v>86</v>
      </c>
      <c r="BK209" s="153">
        <f t="shared" ref="BK209:BK214" si="44">ROUND(I209*H209,3)</f>
        <v>148.00700000000001</v>
      </c>
      <c r="BL209" s="13" t="s">
        <v>233</v>
      </c>
      <c r="BM209" s="151" t="s">
        <v>495</v>
      </c>
    </row>
    <row r="210" spans="2:65" s="1" customFormat="1" ht="13.9" customHeight="1" x14ac:dyDescent="0.2">
      <c r="B210" s="115"/>
      <c r="C210" s="159" t="s">
        <v>496</v>
      </c>
      <c r="D210" s="159" t="s">
        <v>275</v>
      </c>
      <c r="E210" s="160" t="s">
        <v>497</v>
      </c>
      <c r="F210" s="161" t="s">
        <v>498</v>
      </c>
      <c r="G210" s="162" t="s">
        <v>168</v>
      </c>
      <c r="H210" s="163">
        <v>19.125</v>
      </c>
      <c r="I210" s="176">
        <v>7</v>
      </c>
      <c r="J210" s="177">
        <f t="shared" si="35"/>
        <v>133.875</v>
      </c>
      <c r="K210" s="164"/>
      <c r="L210" s="165"/>
      <c r="M210" s="166" t="s">
        <v>1</v>
      </c>
      <c r="N210" s="167" t="s">
        <v>39</v>
      </c>
      <c r="P210" s="149">
        <f t="shared" si="36"/>
        <v>0</v>
      </c>
      <c r="Q210" s="149">
        <v>0</v>
      </c>
      <c r="R210" s="149">
        <f t="shared" si="37"/>
        <v>0</v>
      </c>
      <c r="S210" s="149">
        <v>0</v>
      </c>
      <c r="T210" s="150">
        <f t="shared" si="38"/>
        <v>0</v>
      </c>
      <c r="AR210" s="151" t="s">
        <v>401</v>
      </c>
      <c r="AT210" s="151" t="s">
        <v>275</v>
      </c>
      <c r="AU210" s="151" t="s">
        <v>86</v>
      </c>
      <c r="AY210" s="13" t="s">
        <v>163</v>
      </c>
      <c r="BE210" s="152">
        <f t="shared" si="39"/>
        <v>0</v>
      </c>
      <c r="BF210" s="152">
        <f t="shared" si="40"/>
        <v>133.875</v>
      </c>
      <c r="BG210" s="152">
        <f t="shared" si="41"/>
        <v>0</v>
      </c>
      <c r="BH210" s="152">
        <f t="shared" si="42"/>
        <v>0</v>
      </c>
      <c r="BI210" s="152">
        <f t="shared" si="43"/>
        <v>0</v>
      </c>
      <c r="BJ210" s="13" t="s">
        <v>86</v>
      </c>
      <c r="BK210" s="153">
        <f t="shared" si="44"/>
        <v>133.875</v>
      </c>
      <c r="BL210" s="13" t="s">
        <v>233</v>
      </c>
      <c r="BM210" s="151" t="s">
        <v>499</v>
      </c>
    </row>
    <row r="211" spans="2:65" s="1" customFormat="1" ht="13.9" customHeight="1" x14ac:dyDescent="0.2">
      <c r="B211" s="115"/>
      <c r="C211" s="159" t="s">
        <v>500</v>
      </c>
      <c r="D211" s="159" t="s">
        <v>275</v>
      </c>
      <c r="E211" s="160" t="s">
        <v>501</v>
      </c>
      <c r="F211" s="161" t="s">
        <v>502</v>
      </c>
      <c r="G211" s="162" t="s">
        <v>168</v>
      </c>
      <c r="H211" s="163">
        <v>19.125</v>
      </c>
      <c r="I211" s="176">
        <v>7.5</v>
      </c>
      <c r="J211" s="177">
        <f t="shared" si="35"/>
        <v>143.43799999999999</v>
      </c>
      <c r="K211" s="164"/>
      <c r="L211" s="165"/>
      <c r="M211" s="166" t="s">
        <v>1</v>
      </c>
      <c r="N211" s="167" t="s">
        <v>39</v>
      </c>
      <c r="P211" s="149">
        <f t="shared" si="36"/>
        <v>0</v>
      </c>
      <c r="Q211" s="149">
        <v>0</v>
      </c>
      <c r="R211" s="149">
        <f t="shared" si="37"/>
        <v>0</v>
      </c>
      <c r="S211" s="149">
        <v>0</v>
      </c>
      <c r="T211" s="150">
        <f t="shared" si="38"/>
        <v>0</v>
      </c>
      <c r="AR211" s="151" t="s">
        <v>401</v>
      </c>
      <c r="AT211" s="151" t="s">
        <v>275</v>
      </c>
      <c r="AU211" s="151" t="s">
        <v>86</v>
      </c>
      <c r="AY211" s="13" t="s">
        <v>163</v>
      </c>
      <c r="BE211" s="152">
        <f t="shared" si="39"/>
        <v>0</v>
      </c>
      <c r="BF211" s="152">
        <f t="shared" si="40"/>
        <v>143.43799999999999</v>
      </c>
      <c r="BG211" s="152">
        <f t="shared" si="41"/>
        <v>0</v>
      </c>
      <c r="BH211" s="152">
        <f t="shared" si="42"/>
        <v>0</v>
      </c>
      <c r="BI211" s="152">
        <f t="shared" si="43"/>
        <v>0</v>
      </c>
      <c r="BJ211" s="13" t="s">
        <v>86</v>
      </c>
      <c r="BK211" s="153">
        <f t="shared" si="44"/>
        <v>143.43799999999999</v>
      </c>
      <c r="BL211" s="13" t="s">
        <v>233</v>
      </c>
      <c r="BM211" s="151" t="s">
        <v>503</v>
      </c>
    </row>
    <row r="212" spans="2:65" s="1" customFormat="1" ht="22.15" customHeight="1" x14ac:dyDescent="0.2">
      <c r="B212" s="115"/>
      <c r="C212" s="141" t="s">
        <v>504</v>
      </c>
      <c r="D212" s="141" t="s">
        <v>165</v>
      </c>
      <c r="E212" s="142" t="s">
        <v>505</v>
      </c>
      <c r="F212" s="143" t="s">
        <v>506</v>
      </c>
      <c r="G212" s="144" t="s">
        <v>179</v>
      </c>
      <c r="H212" s="145">
        <v>12.8</v>
      </c>
      <c r="I212" s="174">
        <v>10.77</v>
      </c>
      <c r="J212" s="175">
        <f t="shared" si="35"/>
        <v>137.85599999999999</v>
      </c>
      <c r="K212" s="147"/>
      <c r="L212" s="27"/>
      <c r="M212" s="148" t="s">
        <v>1</v>
      </c>
      <c r="N212" s="114" t="s">
        <v>39</v>
      </c>
      <c r="P212" s="149">
        <f t="shared" si="36"/>
        <v>0</v>
      </c>
      <c r="Q212" s="149">
        <v>3.2109E-5</v>
      </c>
      <c r="R212" s="149">
        <f t="shared" si="37"/>
        <v>4.109952E-4</v>
      </c>
      <c r="S212" s="149">
        <v>0</v>
      </c>
      <c r="T212" s="150">
        <f t="shared" si="38"/>
        <v>0</v>
      </c>
      <c r="AR212" s="151" t="s">
        <v>233</v>
      </c>
      <c r="AT212" s="151" t="s">
        <v>165</v>
      </c>
      <c r="AU212" s="151" t="s">
        <v>86</v>
      </c>
      <c r="AY212" s="13" t="s">
        <v>163</v>
      </c>
      <c r="BE212" s="152">
        <f t="shared" si="39"/>
        <v>0</v>
      </c>
      <c r="BF212" s="152">
        <f t="shared" si="40"/>
        <v>137.85599999999999</v>
      </c>
      <c r="BG212" s="152">
        <f t="shared" si="41"/>
        <v>0</v>
      </c>
      <c r="BH212" s="152">
        <f t="shared" si="42"/>
        <v>0</v>
      </c>
      <c r="BI212" s="152">
        <f t="shared" si="43"/>
        <v>0</v>
      </c>
      <c r="BJ212" s="13" t="s">
        <v>86</v>
      </c>
      <c r="BK212" s="153">
        <f t="shared" si="44"/>
        <v>137.85599999999999</v>
      </c>
      <c r="BL212" s="13" t="s">
        <v>233</v>
      </c>
      <c r="BM212" s="151" t="s">
        <v>507</v>
      </c>
    </row>
    <row r="213" spans="2:65" s="1" customFormat="1" ht="22.15" customHeight="1" x14ac:dyDescent="0.2">
      <c r="B213" s="115"/>
      <c r="C213" s="159" t="s">
        <v>508</v>
      </c>
      <c r="D213" s="159" t="s">
        <v>275</v>
      </c>
      <c r="E213" s="160" t="s">
        <v>509</v>
      </c>
      <c r="F213" s="161" t="s">
        <v>510</v>
      </c>
      <c r="G213" s="162" t="s">
        <v>168</v>
      </c>
      <c r="H213" s="163">
        <v>5.2480000000000002</v>
      </c>
      <c r="I213" s="176">
        <v>15.31</v>
      </c>
      <c r="J213" s="177">
        <f t="shared" si="35"/>
        <v>80.346999999999994</v>
      </c>
      <c r="K213" s="164"/>
      <c r="L213" s="165"/>
      <c r="M213" s="166" t="s">
        <v>1</v>
      </c>
      <c r="N213" s="167" t="s">
        <v>39</v>
      </c>
      <c r="P213" s="149">
        <f t="shared" si="36"/>
        <v>0</v>
      </c>
      <c r="Q213" s="149">
        <v>7.92E-3</v>
      </c>
      <c r="R213" s="149">
        <f t="shared" si="37"/>
        <v>4.1564160000000003E-2</v>
      </c>
      <c r="S213" s="149">
        <v>0</v>
      </c>
      <c r="T213" s="150">
        <f t="shared" si="38"/>
        <v>0</v>
      </c>
      <c r="AR213" s="151" t="s">
        <v>401</v>
      </c>
      <c r="AT213" s="151" t="s">
        <v>275</v>
      </c>
      <c r="AU213" s="151" t="s">
        <v>86</v>
      </c>
      <c r="AY213" s="13" t="s">
        <v>163</v>
      </c>
      <c r="BE213" s="152">
        <f t="shared" si="39"/>
        <v>0</v>
      </c>
      <c r="BF213" s="152">
        <f t="shared" si="40"/>
        <v>80.346999999999994</v>
      </c>
      <c r="BG213" s="152">
        <f t="shared" si="41"/>
        <v>0</v>
      </c>
      <c r="BH213" s="152">
        <f t="shared" si="42"/>
        <v>0</v>
      </c>
      <c r="BI213" s="152">
        <f t="shared" si="43"/>
        <v>0</v>
      </c>
      <c r="BJ213" s="13" t="s">
        <v>86</v>
      </c>
      <c r="BK213" s="153">
        <f t="shared" si="44"/>
        <v>80.346999999999994</v>
      </c>
      <c r="BL213" s="13" t="s">
        <v>233</v>
      </c>
      <c r="BM213" s="151" t="s">
        <v>511</v>
      </c>
    </row>
    <row r="214" spans="2:65" s="1" customFormat="1" ht="22.15" customHeight="1" x14ac:dyDescent="0.2">
      <c r="B214" s="115"/>
      <c r="C214" s="141" t="s">
        <v>512</v>
      </c>
      <c r="D214" s="141" t="s">
        <v>165</v>
      </c>
      <c r="E214" s="142" t="s">
        <v>513</v>
      </c>
      <c r="F214" s="143" t="s">
        <v>514</v>
      </c>
      <c r="G214" s="144" t="s">
        <v>488</v>
      </c>
      <c r="H214" s="146">
        <v>3</v>
      </c>
      <c r="I214" s="174">
        <v>3</v>
      </c>
      <c r="J214" s="175">
        <f t="shared" si="35"/>
        <v>9</v>
      </c>
      <c r="K214" s="147"/>
      <c r="L214" s="27"/>
      <c r="M214" s="148" t="s">
        <v>1</v>
      </c>
      <c r="N214" s="114" t="s">
        <v>39</v>
      </c>
      <c r="P214" s="149">
        <f t="shared" si="36"/>
        <v>0</v>
      </c>
      <c r="Q214" s="149">
        <v>0</v>
      </c>
      <c r="R214" s="149">
        <f t="shared" si="37"/>
        <v>0</v>
      </c>
      <c r="S214" s="149">
        <v>0</v>
      </c>
      <c r="T214" s="150">
        <f t="shared" si="38"/>
        <v>0</v>
      </c>
      <c r="AR214" s="151" t="s">
        <v>233</v>
      </c>
      <c r="AT214" s="151" t="s">
        <v>165</v>
      </c>
      <c r="AU214" s="151" t="s">
        <v>86</v>
      </c>
      <c r="AY214" s="13" t="s">
        <v>163</v>
      </c>
      <c r="BE214" s="152">
        <f t="shared" si="39"/>
        <v>0</v>
      </c>
      <c r="BF214" s="152">
        <f t="shared" si="40"/>
        <v>9</v>
      </c>
      <c r="BG214" s="152">
        <f t="shared" si="41"/>
        <v>0</v>
      </c>
      <c r="BH214" s="152">
        <f t="shared" si="42"/>
        <v>0</v>
      </c>
      <c r="BI214" s="152">
        <f t="shared" si="43"/>
        <v>0</v>
      </c>
      <c r="BJ214" s="13" t="s">
        <v>86</v>
      </c>
      <c r="BK214" s="153">
        <f t="shared" si="44"/>
        <v>9</v>
      </c>
      <c r="BL214" s="13" t="s">
        <v>233</v>
      </c>
      <c r="BM214" s="151" t="s">
        <v>515</v>
      </c>
    </row>
    <row r="215" spans="2:65" s="11" customFormat="1" ht="22.9" customHeight="1" x14ac:dyDescent="0.2">
      <c r="B215" s="132"/>
      <c r="D215" s="133" t="s">
        <v>72</v>
      </c>
      <c r="E215" s="140" t="s">
        <v>516</v>
      </c>
      <c r="F215" s="140" t="s">
        <v>517</v>
      </c>
      <c r="I215" s="171"/>
      <c r="J215" s="173">
        <f>BK215</f>
        <v>9647.6230000000014</v>
      </c>
      <c r="L215" s="132"/>
      <c r="M215" s="135"/>
      <c r="P215" s="136">
        <f>SUM(P216:P225)</f>
        <v>0</v>
      </c>
      <c r="R215" s="136">
        <f>SUM(R216:R225)</f>
        <v>2.0668978500000001</v>
      </c>
      <c r="T215" s="137">
        <f>SUM(T216:T225)</f>
        <v>0</v>
      </c>
      <c r="AR215" s="133" t="s">
        <v>86</v>
      </c>
      <c r="AT215" s="138" t="s">
        <v>72</v>
      </c>
      <c r="AU215" s="138" t="s">
        <v>80</v>
      </c>
      <c r="AY215" s="133" t="s">
        <v>163</v>
      </c>
      <c r="BK215" s="139">
        <f>SUM(BK216:BK225)</f>
        <v>9647.6230000000014</v>
      </c>
    </row>
    <row r="216" spans="2:65" s="1" customFormat="1" ht="22.15" customHeight="1" x14ac:dyDescent="0.2">
      <c r="B216" s="115"/>
      <c r="C216" s="141" t="s">
        <v>518</v>
      </c>
      <c r="D216" s="141" t="s">
        <v>165</v>
      </c>
      <c r="E216" s="142" t="s">
        <v>519</v>
      </c>
      <c r="F216" s="143" t="s">
        <v>520</v>
      </c>
      <c r="G216" s="144" t="s">
        <v>168</v>
      </c>
      <c r="H216" s="145">
        <v>232</v>
      </c>
      <c r="I216" s="174">
        <v>6.21</v>
      </c>
      <c r="J216" s="175">
        <f t="shared" ref="J216:J225" si="45">ROUND(I216*H216,3)</f>
        <v>1440.72</v>
      </c>
      <c r="K216" s="147"/>
      <c r="L216" s="27"/>
      <c r="M216" s="148" t="s">
        <v>1</v>
      </c>
      <c r="N216" s="114" t="s">
        <v>39</v>
      </c>
      <c r="P216" s="149">
        <f t="shared" ref="P216:P225" si="46">O216*H216</f>
        <v>0</v>
      </c>
      <c r="Q216" s="149">
        <v>3.62E-3</v>
      </c>
      <c r="R216" s="149">
        <f t="shared" ref="R216:R225" si="47">Q216*H216</f>
        <v>0.83984000000000003</v>
      </c>
      <c r="S216" s="149">
        <v>0</v>
      </c>
      <c r="T216" s="150">
        <f t="shared" ref="T216:T225" si="48">S216*H216</f>
        <v>0</v>
      </c>
      <c r="AR216" s="151" t="s">
        <v>233</v>
      </c>
      <c r="AT216" s="151" t="s">
        <v>165</v>
      </c>
      <c r="AU216" s="151" t="s">
        <v>86</v>
      </c>
      <c r="AY216" s="13" t="s">
        <v>163</v>
      </c>
      <c r="BE216" s="152">
        <f t="shared" ref="BE216:BE225" si="49">IF(N216="základná",J216,0)</f>
        <v>0</v>
      </c>
      <c r="BF216" s="152">
        <f t="shared" ref="BF216:BF225" si="50">IF(N216="znížená",J216,0)</f>
        <v>1440.72</v>
      </c>
      <c r="BG216" s="152">
        <f t="shared" ref="BG216:BG225" si="51">IF(N216="zákl. prenesená",J216,0)</f>
        <v>0</v>
      </c>
      <c r="BH216" s="152">
        <f t="shared" ref="BH216:BH225" si="52">IF(N216="zníž. prenesená",J216,0)</f>
        <v>0</v>
      </c>
      <c r="BI216" s="152">
        <f t="shared" ref="BI216:BI225" si="53">IF(N216="nulová",J216,0)</f>
        <v>0</v>
      </c>
      <c r="BJ216" s="13" t="s">
        <v>86</v>
      </c>
      <c r="BK216" s="153">
        <f t="shared" ref="BK216:BK225" si="54">ROUND(I216*H216,3)</f>
        <v>1440.72</v>
      </c>
      <c r="BL216" s="13" t="s">
        <v>233</v>
      </c>
      <c r="BM216" s="151" t="s">
        <v>521</v>
      </c>
    </row>
    <row r="217" spans="2:65" s="1" customFormat="1" ht="22.15" customHeight="1" x14ac:dyDescent="0.2">
      <c r="B217" s="115"/>
      <c r="C217" s="159" t="s">
        <v>522</v>
      </c>
      <c r="D217" s="159" t="s">
        <v>275</v>
      </c>
      <c r="E217" s="160" t="s">
        <v>523</v>
      </c>
      <c r="F217" s="161" t="s">
        <v>524</v>
      </c>
      <c r="G217" s="162" t="s">
        <v>168</v>
      </c>
      <c r="H217" s="163">
        <v>27.038</v>
      </c>
      <c r="I217" s="176">
        <v>25.78</v>
      </c>
      <c r="J217" s="177">
        <f t="shared" si="45"/>
        <v>697.04</v>
      </c>
      <c r="K217" s="164"/>
      <c r="L217" s="165"/>
      <c r="M217" s="166" t="s">
        <v>1</v>
      </c>
      <c r="N217" s="167" t="s">
        <v>39</v>
      </c>
      <c r="P217" s="149">
        <f t="shared" si="46"/>
        <v>0</v>
      </c>
      <c r="Q217" s="149">
        <v>4.1999999999999997E-3</v>
      </c>
      <c r="R217" s="149">
        <f t="shared" si="47"/>
        <v>0.1135596</v>
      </c>
      <c r="S217" s="149">
        <v>0</v>
      </c>
      <c r="T217" s="150">
        <f t="shared" si="48"/>
        <v>0</v>
      </c>
      <c r="AR217" s="151" t="s">
        <v>401</v>
      </c>
      <c r="AT217" s="151" t="s">
        <v>275</v>
      </c>
      <c r="AU217" s="151" t="s">
        <v>86</v>
      </c>
      <c r="AY217" s="13" t="s">
        <v>163</v>
      </c>
      <c r="BE217" s="152">
        <f t="shared" si="49"/>
        <v>0</v>
      </c>
      <c r="BF217" s="152">
        <f t="shared" si="50"/>
        <v>697.04</v>
      </c>
      <c r="BG217" s="152">
        <f t="shared" si="51"/>
        <v>0</v>
      </c>
      <c r="BH217" s="152">
        <f t="shared" si="52"/>
        <v>0</v>
      </c>
      <c r="BI217" s="152">
        <f t="shared" si="53"/>
        <v>0</v>
      </c>
      <c r="BJ217" s="13" t="s">
        <v>86</v>
      </c>
      <c r="BK217" s="153">
        <f t="shared" si="54"/>
        <v>697.04</v>
      </c>
      <c r="BL217" s="13" t="s">
        <v>233</v>
      </c>
      <c r="BM217" s="151" t="s">
        <v>525</v>
      </c>
    </row>
    <row r="218" spans="2:65" s="1" customFormat="1" ht="22.15" customHeight="1" x14ac:dyDescent="0.2">
      <c r="B218" s="115"/>
      <c r="C218" s="159" t="s">
        <v>526</v>
      </c>
      <c r="D218" s="159" t="s">
        <v>275</v>
      </c>
      <c r="E218" s="160" t="s">
        <v>527</v>
      </c>
      <c r="F218" s="161" t="s">
        <v>528</v>
      </c>
      <c r="G218" s="162" t="s">
        <v>168</v>
      </c>
      <c r="H218" s="163">
        <v>216.56299999999999</v>
      </c>
      <c r="I218" s="176">
        <v>32.89</v>
      </c>
      <c r="J218" s="177">
        <f t="shared" si="45"/>
        <v>7122.7569999999996</v>
      </c>
      <c r="K218" s="164"/>
      <c r="L218" s="165"/>
      <c r="M218" s="166" t="s">
        <v>1</v>
      </c>
      <c r="N218" s="167" t="s">
        <v>39</v>
      </c>
      <c r="P218" s="149">
        <f t="shared" si="46"/>
        <v>0</v>
      </c>
      <c r="Q218" s="149">
        <v>4.7999999999999996E-3</v>
      </c>
      <c r="R218" s="149">
        <f t="shared" si="47"/>
        <v>1.0395023999999999</v>
      </c>
      <c r="S218" s="149">
        <v>0</v>
      </c>
      <c r="T218" s="150">
        <f t="shared" si="48"/>
        <v>0</v>
      </c>
      <c r="AR218" s="151" t="s">
        <v>401</v>
      </c>
      <c r="AT218" s="151" t="s">
        <v>275</v>
      </c>
      <c r="AU218" s="151" t="s">
        <v>86</v>
      </c>
      <c r="AY218" s="13" t="s">
        <v>163</v>
      </c>
      <c r="BE218" s="152">
        <f t="shared" si="49"/>
        <v>0</v>
      </c>
      <c r="BF218" s="152">
        <f t="shared" si="50"/>
        <v>7122.7569999999996</v>
      </c>
      <c r="BG218" s="152">
        <f t="shared" si="51"/>
        <v>0</v>
      </c>
      <c r="BH218" s="152">
        <f t="shared" si="52"/>
        <v>0</v>
      </c>
      <c r="BI218" s="152">
        <f t="shared" si="53"/>
        <v>0</v>
      </c>
      <c r="BJ218" s="13" t="s">
        <v>86</v>
      </c>
      <c r="BK218" s="153">
        <f t="shared" si="54"/>
        <v>7122.7569999999996</v>
      </c>
      <c r="BL218" s="13" t="s">
        <v>233</v>
      </c>
      <c r="BM218" s="151" t="s">
        <v>529</v>
      </c>
    </row>
    <row r="219" spans="2:65" s="1" customFormat="1" ht="22.15" customHeight="1" x14ac:dyDescent="0.2">
      <c r="B219" s="115"/>
      <c r="C219" s="141" t="s">
        <v>530</v>
      </c>
      <c r="D219" s="141" t="s">
        <v>165</v>
      </c>
      <c r="E219" s="142" t="s">
        <v>531</v>
      </c>
      <c r="F219" s="143" t="s">
        <v>532</v>
      </c>
      <c r="G219" s="144" t="s">
        <v>168</v>
      </c>
      <c r="H219" s="145">
        <v>13.3</v>
      </c>
      <c r="I219" s="174">
        <v>6.88</v>
      </c>
      <c r="J219" s="175">
        <f t="shared" si="45"/>
        <v>91.504000000000005</v>
      </c>
      <c r="K219" s="147"/>
      <c r="L219" s="27"/>
      <c r="M219" s="148" t="s">
        <v>1</v>
      </c>
      <c r="N219" s="114" t="s">
        <v>39</v>
      </c>
      <c r="P219" s="149">
        <f t="shared" si="46"/>
        <v>0</v>
      </c>
      <c r="Q219" s="149">
        <v>1.1590000000000001E-3</v>
      </c>
      <c r="R219" s="149">
        <f t="shared" si="47"/>
        <v>1.5414700000000002E-2</v>
      </c>
      <c r="S219" s="149">
        <v>0</v>
      </c>
      <c r="T219" s="150">
        <f t="shared" si="48"/>
        <v>0</v>
      </c>
      <c r="AR219" s="151" t="s">
        <v>233</v>
      </c>
      <c r="AT219" s="151" t="s">
        <v>165</v>
      </c>
      <c r="AU219" s="151" t="s">
        <v>86</v>
      </c>
      <c r="AY219" s="13" t="s">
        <v>163</v>
      </c>
      <c r="BE219" s="152">
        <f t="shared" si="49"/>
        <v>0</v>
      </c>
      <c r="BF219" s="152">
        <f t="shared" si="50"/>
        <v>91.504000000000005</v>
      </c>
      <c r="BG219" s="152">
        <f t="shared" si="51"/>
        <v>0</v>
      </c>
      <c r="BH219" s="152">
        <f t="shared" si="52"/>
        <v>0</v>
      </c>
      <c r="BI219" s="152">
        <f t="shared" si="53"/>
        <v>0</v>
      </c>
      <c r="BJ219" s="13" t="s">
        <v>86</v>
      </c>
      <c r="BK219" s="153">
        <f t="shared" si="54"/>
        <v>91.504000000000005</v>
      </c>
      <c r="BL219" s="13" t="s">
        <v>233</v>
      </c>
      <c r="BM219" s="151" t="s">
        <v>533</v>
      </c>
    </row>
    <row r="220" spans="2:65" s="1" customFormat="1" ht="22.15" customHeight="1" x14ac:dyDescent="0.2">
      <c r="B220" s="115"/>
      <c r="C220" s="159" t="s">
        <v>534</v>
      </c>
      <c r="D220" s="159" t="s">
        <v>275</v>
      </c>
      <c r="E220" s="160" t="s">
        <v>535</v>
      </c>
      <c r="F220" s="161" t="s">
        <v>536</v>
      </c>
      <c r="G220" s="162" t="s">
        <v>168</v>
      </c>
      <c r="H220" s="163">
        <v>13.965</v>
      </c>
      <c r="I220" s="176">
        <v>15.25</v>
      </c>
      <c r="J220" s="177">
        <f t="shared" si="45"/>
        <v>212.96600000000001</v>
      </c>
      <c r="K220" s="164"/>
      <c r="L220" s="165"/>
      <c r="M220" s="166" t="s">
        <v>1</v>
      </c>
      <c r="N220" s="167" t="s">
        <v>39</v>
      </c>
      <c r="P220" s="149">
        <f t="shared" si="46"/>
        <v>0</v>
      </c>
      <c r="Q220" s="149">
        <v>3.4299999999999999E-3</v>
      </c>
      <c r="R220" s="149">
        <f t="shared" si="47"/>
        <v>4.7899949999999997E-2</v>
      </c>
      <c r="S220" s="149">
        <v>0</v>
      </c>
      <c r="T220" s="150">
        <f t="shared" si="48"/>
        <v>0</v>
      </c>
      <c r="AR220" s="151" t="s">
        <v>401</v>
      </c>
      <c r="AT220" s="151" t="s">
        <v>275</v>
      </c>
      <c r="AU220" s="151" t="s">
        <v>86</v>
      </c>
      <c r="AY220" s="13" t="s">
        <v>163</v>
      </c>
      <c r="BE220" s="152">
        <f t="shared" si="49"/>
        <v>0</v>
      </c>
      <c r="BF220" s="152">
        <f t="shared" si="50"/>
        <v>212.96600000000001</v>
      </c>
      <c r="BG220" s="152">
        <f t="shared" si="51"/>
        <v>0</v>
      </c>
      <c r="BH220" s="152">
        <f t="shared" si="52"/>
        <v>0</v>
      </c>
      <c r="BI220" s="152">
        <f t="shared" si="53"/>
        <v>0</v>
      </c>
      <c r="BJ220" s="13" t="s">
        <v>86</v>
      </c>
      <c r="BK220" s="153">
        <f t="shared" si="54"/>
        <v>212.96600000000001</v>
      </c>
      <c r="BL220" s="13" t="s">
        <v>233</v>
      </c>
      <c r="BM220" s="151" t="s">
        <v>537</v>
      </c>
    </row>
    <row r="221" spans="2:65" s="1" customFormat="1" ht="22.15" customHeight="1" x14ac:dyDescent="0.2">
      <c r="B221" s="115"/>
      <c r="C221" s="141" t="s">
        <v>282</v>
      </c>
      <c r="D221" s="141" t="s">
        <v>165</v>
      </c>
      <c r="E221" s="142" t="s">
        <v>538</v>
      </c>
      <c r="F221" s="143" t="s">
        <v>539</v>
      </c>
      <c r="G221" s="144" t="s">
        <v>179</v>
      </c>
      <c r="H221" s="145">
        <v>11.1</v>
      </c>
      <c r="I221" s="174">
        <v>1.32</v>
      </c>
      <c r="J221" s="175">
        <f t="shared" si="45"/>
        <v>14.651999999999999</v>
      </c>
      <c r="K221" s="147"/>
      <c r="L221" s="27"/>
      <c r="M221" s="148" t="s">
        <v>1</v>
      </c>
      <c r="N221" s="114" t="s">
        <v>39</v>
      </c>
      <c r="P221" s="149">
        <f t="shared" si="46"/>
        <v>0</v>
      </c>
      <c r="Q221" s="149">
        <v>0</v>
      </c>
      <c r="R221" s="149">
        <f t="shared" si="47"/>
        <v>0</v>
      </c>
      <c r="S221" s="149">
        <v>0</v>
      </c>
      <c r="T221" s="150">
        <f t="shared" si="48"/>
        <v>0</v>
      </c>
      <c r="AR221" s="151" t="s">
        <v>233</v>
      </c>
      <c r="AT221" s="151" t="s">
        <v>165</v>
      </c>
      <c r="AU221" s="151" t="s">
        <v>86</v>
      </c>
      <c r="AY221" s="13" t="s">
        <v>163</v>
      </c>
      <c r="BE221" s="152">
        <f t="shared" si="49"/>
        <v>0</v>
      </c>
      <c r="BF221" s="152">
        <f t="shared" si="50"/>
        <v>14.651999999999999</v>
      </c>
      <c r="BG221" s="152">
        <f t="shared" si="51"/>
        <v>0</v>
      </c>
      <c r="BH221" s="152">
        <f t="shared" si="52"/>
        <v>0</v>
      </c>
      <c r="BI221" s="152">
        <f t="shared" si="53"/>
        <v>0</v>
      </c>
      <c r="BJ221" s="13" t="s">
        <v>86</v>
      </c>
      <c r="BK221" s="153">
        <f t="shared" si="54"/>
        <v>14.651999999999999</v>
      </c>
      <c r="BL221" s="13" t="s">
        <v>233</v>
      </c>
      <c r="BM221" s="151" t="s">
        <v>540</v>
      </c>
    </row>
    <row r="222" spans="2:65" s="1" customFormat="1" ht="22.15" customHeight="1" x14ac:dyDescent="0.2">
      <c r="B222" s="115"/>
      <c r="C222" s="159" t="s">
        <v>541</v>
      </c>
      <c r="D222" s="159" t="s">
        <v>275</v>
      </c>
      <c r="E222" s="160" t="s">
        <v>542</v>
      </c>
      <c r="F222" s="161" t="s">
        <v>543</v>
      </c>
      <c r="G222" s="162" t="s">
        <v>179</v>
      </c>
      <c r="H222" s="163">
        <v>11.654999999999999</v>
      </c>
      <c r="I222" s="176">
        <v>2.54</v>
      </c>
      <c r="J222" s="177">
        <f t="shared" si="45"/>
        <v>29.603999999999999</v>
      </c>
      <c r="K222" s="164"/>
      <c r="L222" s="165"/>
      <c r="M222" s="166" t="s">
        <v>1</v>
      </c>
      <c r="N222" s="167" t="s">
        <v>39</v>
      </c>
      <c r="P222" s="149">
        <f t="shared" si="46"/>
        <v>0</v>
      </c>
      <c r="Q222" s="149">
        <v>0</v>
      </c>
      <c r="R222" s="149">
        <f t="shared" si="47"/>
        <v>0</v>
      </c>
      <c r="S222" s="149">
        <v>0</v>
      </c>
      <c r="T222" s="150">
        <f t="shared" si="48"/>
        <v>0</v>
      </c>
      <c r="AR222" s="151" t="s">
        <v>401</v>
      </c>
      <c r="AT222" s="151" t="s">
        <v>275</v>
      </c>
      <c r="AU222" s="151" t="s">
        <v>86</v>
      </c>
      <c r="AY222" s="13" t="s">
        <v>163</v>
      </c>
      <c r="BE222" s="152">
        <f t="shared" si="49"/>
        <v>0</v>
      </c>
      <c r="BF222" s="152">
        <f t="shared" si="50"/>
        <v>29.603999999999999</v>
      </c>
      <c r="BG222" s="152">
        <f t="shared" si="51"/>
        <v>0</v>
      </c>
      <c r="BH222" s="152">
        <f t="shared" si="52"/>
        <v>0</v>
      </c>
      <c r="BI222" s="152">
        <f t="shared" si="53"/>
        <v>0</v>
      </c>
      <c r="BJ222" s="13" t="s">
        <v>86</v>
      </c>
      <c r="BK222" s="153">
        <f t="shared" si="54"/>
        <v>29.603999999999999</v>
      </c>
      <c r="BL222" s="13" t="s">
        <v>233</v>
      </c>
      <c r="BM222" s="151" t="s">
        <v>544</v>
      </c>
    </row>
    <row r="223" spans="2:65" s="1" customFormat="1" ht="13.9" customHeight="1" x14ac:dyDescent="0.2">
      <c r="B223" s="115"/>
      <c r="C223" s="141" t="s">
        <v>545</v>
      </c>
      <c r="D223" s="141" t="s">
        <v>165</v>
      </c>
      <c r="E223" s="142" t="s">
        <v>546</v>
      </c>
      <c r="F223" s="143" t="s">
        <v>547</v>
      </c>
      <c r="G223" s="144" t="s">
        <v>168</v>
      </c>
      <c r="H223" s="145">
        <v>2.16</v>
      </c>
      <c r="I223" s="174">
        <v>10.86</v>
      </c>
      <c r="J223" s="175">
        <f t="shared" si="45"/>
        <v>23.457999999999998</v>
      </c>
      <c r="K223" s="147"/>
      <c r="L223" s="27"/>
      <c r="M223" s="148" t="s">
        <v>1</v>
      </c>
      <c r="N223" s="114" t="s">
        <v>39</v>
      </c>
      <c r="P223" s="149">
        <f t="shared" si="46"/>
        <v>0</v>
      </c>
      <c r="Q223" s="149">
        <v>4.0000000000000001E-3</v>
      </c>
      <c r="R223" s="149">
        <f t="shared" si="47"/>
        <v>8.6400000000000001E-3</v>
      </c>
      <c r="S223" s="149">
        <v>0</v>
      </c>
      <c r="T223" s="150">
        <f t="shared" si="48"/>
        <v>0</v>
      </c>
      <c r="AR223" s="151" t="s">
        <v>233</v>
      </c>
      <c r="AT223" s="151" t="s">
        <v>165</v>
      </c>
      <c r="AU223" s="151" t="s">
        <v>86</v>
      </c>
      <c r="AY223" s="13" t="s">
        <v>163</v>
      </c>
      <c r="BE223" s="152">
        <f t="shared" si="49"/>
        <v>0</v>
      </c>
      <c r="BF223" s="152">
        <f t="shared" si="50"/>
        <v>23.457999999999998</v>
      </c>
      <c r="BG223" s="152">
        <f t="shared" si="51"/>
        <v>0</v>
      </c>
      <c r="BH223" s="152">
        <f t="shared" si="52"/>
        <v>0</v>
      </c>
      <c r="BI223" s="152">
        <f t="shared" si="53"/>
        <v>0</v>
      </c>
      <c r="BJ223" s="13" t="s">
        <v>86</v>
      </c>
      <c r="BK223" s="153">
        <f t="shared" si="54"/>
        <v>23.457999999999998</v>
      </c>
      <c r="BL223" s="13" t="s">
        <v>233</v>
      </c>
      <c r="BM223" s="151" t="s">
        <v>548</v>
      </c>
    </row>
    <row r="224" spans="2:65" s="1" customFormat="1" ht="22.15" customHeight="1" x14ac:dyDescent="0.2">
      <c r="B224" s="115"/>
      <c r="C224" s="159" t="s">
        <v>549</v>
      </c>
      <c r="D224" s="159" t="s">
        <v>275</v>
      </c>
      <c r="E224" s="160" t="s">
        <v>550</v>
      </c>
      <c r="F224" s="161" t="s">
        <v>551</v>
      </c>
      <c r="G224" s="162" t="s">
        <v>168</v>
      </c>
      <c r="H224" s="163">
        <v>2.2679999999999998</v>
      </c>
      <c r="I224" s="176">
        <v>5.52</v>
      </c>
      <c r="J224" s="177">
        <f t="shared" si="45"/>
        <v>12.519</v>
      </c>
      <c r="K224" s="164"/>
      <c r="L224" s="165"/>
      <c r="M224" s="166" t="s">
        <v>1</v>
      </c>
      <c r="N224" s="167" t="s">
        <v>39</v>
      </c>
      <c r="P224" s="149">
        <f t="shared" si="46"/>
        <v>0</v>
      </c>
      <c r="Q224" s="149">
        <v>8.9999999999999998E-4</v>
      </c>
      <c r="R224" s="149">
        <f t="shared" si="47"/>
        <v>2.0412E-3</v>
      </c>
      <c r="S224" s="149">
        <v>0</v>
      </c>
      <c r="T224" s="150">
        <f t="shared" si="48"/>
        <v>0</v>
      </c>
      <c r="AR224" s="151" t="s">
        <v>401</v>
      </c>
      <c r="AT224" s="151" t="s">
        <v>275</v>
      </c>
      <c r="AU224" s="151" t="s">
        <v>86</v>
      </c>
      <c r="AY224" s="13" t="s">
        <v>163</v>
      </c>
      <c r="BE224" s="152">
        <f t="shared" si="49"/>
        <v>0</v>
      </c>
      <c r="BF224" s="152">
        <f t="shared" si="50"/>
        <v>12.519</v>
      </c>
      <c r="BG224" s="152">
        <f t="shared" si="51"/>
        <v>0</v>
      </c>
      <c r="BH224" s="152">
        <f t="shared" si="52"/>
        <v>0</v>
      </c>
      <c r="BI224" s="152">
        <f t="shared" si="53"/>
        <v>0</v>
      </c>
      <c r="BJ224" s="13" t="s">
        <v>86</v>
      </c>
      <c r="BK224" s="153">
        <f t="shared" si="54"/>
        <v>12.519</v>
      </c>
      <c r="BL224" s="13" t="s">
        <v>233</v>
      </c>
      <c r="BM224" s="151" t="s">
        <v>552</v>
      </c>
    </row>
    <row r="225" spans="2:65" s="1" customFormat="1" ht="22.15" customHeight="1" x14ac:dyDescent="0.2">
      <c r="B225" s="115"/>
      <c r="C225" s="141" t="s">
        <v>553</v>
      </c>
      <c r="D225" s="141" t="s">
        <v>165</v>
      </c>
      <c r="E225" s="142" t="s">
        <v>554</v>
      </c>
      <c r="F225" s="143" t="s">
        <v>555</v>
      </c>
      <c r="G225" s="144" t="s">
        <v>488</v>
      </c>
      <c r="H225" s="146">
        <v>1.55</v>
      </c>
      <c r="I225" s="174">
        <v>1.55</v>
      </c>
      <c r="J225" s="175">
        <f t="shared" si="45"/>
        <v>2.403</v>
      </c>
      <c r="K225" s="147"/>
      <c r="L225" s="27"/>
      <c r="M225" s="148" t="s">
        <v>1</v>
      </c>
      <c r="N225" s="114" t="s">
        <v>39</v>
      </c>
      <c r="P225" s="149">
        <f t="shared" si="46"/>
        <v>0</v>
      </c>
      <c r="Q225" s="149">
        <v>0</v>
      </c>
      <c r="R225" s="149">
        <f t="shared" si="47"/>
        <v>0</v>
      </c>
      <c r="S225" s="149">
        <v>0</v>
      </c>
      <c r="T225" s="150">
        <f t="shared" si="48"/>
        <v>0</v>
      </c>
      <c r="AR225" s="151" t="s">
        <v>233</v>
      </c>
      <c r="AT225" s="151" t="s">
        <v>165</v>
      </c>
      <c r="AU225" s="151" t="s">
        <v>86</v>
      </c>
      <c r="AY225" s="13" t="s">
        <v>163</v>
      </c>
      <c r="BE225" s="152">
        <f t="shared" si="49"/>
        <v>0</v>
      </c>
      <c r="BF225" s="152">
        <f t="shared" si="50"/>
        <v>2.403</v>
      </c>
      <c r="BG225" s="152">
        <f t="shared" si="51"/>
        <v>0</v>
      </c>
      <c r="BH225" s="152">
        <f t="shared" si="52"/>
        <v>0</v>
      </c>
      <c r="BI225" s="152">
        <f t="shared" si="53"/>
        <v>0</v>
      </c>
      <c r="BJ225" s="13" t="s">
        <v>86</v>
      </c>
      <c r="BK225" s="153">
        <f t="shared" si="54"/>
        <v>2.403</v>
      </c>
      <c r="BL225" s="13" t="s">
        <v>233</v>
      </c>
      <c r="BM225" s="151" t="s">
        <v>556</v>
      </c>
    </row>
    <row r="226" spans="2:65" s="11" customFormat="1" ht="22.9" customHeight="1" x14ac:dyDescent="0.2">
      <c r="B226" s="132"/>
      <c r="D226" s="133" t="s">
        <v>72</v>
      </c>
      <c r="E226" s="140" t="s">
        <v>237</v>
      </c>
      <c r="F226" s="140" t="s">
        <v>238</v>
      </c>
      <c r="I226" s="171"/>
      <c r="J226" s="173">
        <f>BK226</f>
        <v>22920.337</v>
      </c>
      <c r="L226" s="132"/>
      <c r="M226" s="135"/>
      <c r="P226" s="136">
        <f>SUM(P227:P245)</f>
        <v>0</v>
      </c>
      <c r="R226" s="136">
        <f>SUM(R227:R245)</f>
        <v>3.5764731046000002</v>
      </c>
      <c r="T226" s="137">
        <f>SUM(T227:T245)</f>
        <v>0</v>
      </c>
      <c r="AR226" s="133" t="s">
        <v>86</v>
      </c>
      <c r="AT226" s="138" t="s">
        <v>72</v>
      </c>
      <c r="AU226" s="138" t="s">
        <v>80</v>
      </c>
      <c r="AY226" s="133" t="s">
        <v>163</v>
      </c>
      <c r="BK226" s="139">
        <f>SUM(BK227:BK245)</f>
        <v>22920.337</v>
      </c>
    </row>
    <row r="227" spans="2:65" s="1" customFormat="1" ht="34.9" customHeight="1" x14ac:dyDescent="0.2">
      <c r="B227" s="115"/>
      <c r="C227" s="141" t="s">
        <v>557</v>
      </c>
      <c r="D227" s="141" t="s">
        <v>165</v>
      </c>
      <c r="E227" s="142" t="s">
        <v>558</v>
      </c>
      <c r="F227" s="143" t="s">
        <v>559</v>
      </c>
      <c r="G227" s="144" t="s">
        <v>179</v>
      </c>
      <c r="H227" s="145">
        <v>3.8</v>
      </c>
      <c r="I227" s="174">
        <v>15.34</v>
      </c>
      <c r="J227" s="175">
        <f t="shared" ref="J227:J245" si="55">ROUND(I227*H227,3)</f>
        <v>58.292000000000002</v>
      </c>
      <c r="K227" s="147"/>
      <c r="L227" s="27"/>
      <c r="M227" s="148" t="s">
        <v>1</v>
      </c>
      <c r="N227" s="114" t="s">
        <v>39</v>
      </c>
      <c r="P227" s="149">
        <f t="shared" ref="P227:P245" si="56">O227*H227</f>
        <v>0</v>
      </c>
      <c r="Q227" s="149">
        <v>2.7512539999999999E-3</v>
      </c>
      <c r="R227" s="149">
        <f t="shared" ref="R227:R245" si="57">Q227*H227</f>
        <v>1.0454765199999999E-2</v>
      </c>
      <c r="S227" s="149">
        <v>0</v>
      </c>
      <c r="T227" s="150">
        <f t="shared" ref="T227:T245" si="58">S227*H227</f>
        <v>0</v>
      </c>
      <c r="AR227" s="151" t="s">
        <v>233</v>
      </c>
      <c r="AT227" s="151" t="s">
        <v>165</v>
      </c>
      <c r="AU227" s="151" t="s">
        <v>86</v>
      </c>
      <c r="AY227" s="13" t="s">
        <v>163</v>
      </c>
      <c r="BE227" s="152">
        <f t="shared" ref="BE227:BE245" si="59">IF(N227="základná",J227,0)</f>
        <v>0</v>
      </c>
      <c r="BF227" s="152">
        <f t="shared" ref="BF227:BF245" si="60">IF(N227="znížená",J227,0)</f>
        <v>58.292000000000002</v>
      </c>
      <c r="BG227" s="152">
        <f t="shared" ref="BG227:BG245" si="61">IF(N227="zákl. prenesená",J227,0)</f>
        <v>0</v>
      </c>
      <c r="BH227" s="152">
        <f t="shared" ref="BH227:BH245" si="62">IF(N227="zníž. prenesená",J227,0)</f>
        <v>0</v>
      </c>
      <c r="BI227" s="152">
        <f t="shared" ref="BI227:BI245" si="63">IF(N227="nulová",J227,0)</f>
        <v>0</v>
      </c>
      <c r="BJ227" s="13" t="s">
        <v>86</v>
      </c>
      <c r="BK227" s="153">
        <f t="shared" ref="BK227:BK245" si="64">ROUND(I227*H227,3)</f>
        <v>58.292000000000002</v>
      </c>
      <c r="BL227" s="13" t="s">
        <v>233</v>
      </c>
      <c r="BM227" s="151" t="s">
        <v>560</v>
      </c>
    </row>
    <row r="228" spans="2:65" s="1" customFormat="1" ht="22.15" customHeight="1" x14ac:dyDescent="0.2">
      <c r="B228" s="115"/>
      <c r="C228" s="141" t="s">
        <v>561</v>
      </c>
      <c r="D228" s="141" t="s">
        <v>165</v>
      </c>
      <c r="E228" s="142" t="s">
        <v>562</v>
      </c>
      <c r="F228" s="143" t="s">
        <v>563</v>
      </c>
      <c r="G228" s="144" t="s">
        <v>179</v>
      </c>
      <c r="H228" s="145">
        <v>31</v>
      </c>
      <c r="I228" s="174">
        <v>17.8</v>
      </c>
      <c r="J228" s="175">
        <f t="shared" si="55"/>
        <v>551.79999999999995</v>
      </c>
      <c r="K228" s="147"/>
      <c r="L228" s="27"/>
      <c r="M228" s="148" t="s">
        <v>1</v>
      </c>
      <c r="N228" s="114" t="s">
        <v>39</v>
      </c>
      <c r="P228" s="149">
        <f t="shared" si="56"/>
        <v>0</v>
      </c>
      <c r="Q228" s="149">
        <v>2.1449500000000001E-3</v>
      </c>
      <c r="R228" s="149">
        <f t="shared" si="57"/>
        <v>6.6493449999999996E-2</v>
      </c>
      <c r="S228" s="149">
        <v>0</v>
      </c>
      <c r="T228" s="150">
        <f t="shared" si="58"/>
        <v>0</v>
      </c>
      <c r="AR228" s="151" t="s">
        <v>233</v>
      </c>
      <c r="AT228" s="151" t="s">
        <v>165</v>
      </c>
      <c r="AU228" s="151" t="s">
        <v>86</v>
      </c>
      <c r="AY228" s="13" t="s">
        <v>163</v>
      </c>
      <c r="BE228" s="152">
        <f t="shared" si="59"/>
        <v>0</v>
      </c>
      <c r="BF228" s="152">
        <f t="shared" si="60"/>
        <v>551.79999999999995</v>
      </c>
      <c r="BG228" s="152">
        <f t="shared" si="61"/>
        <v>0</v>
      </c>
      <c r="BH228" s="152">
        <f t="shared" si="62"/>
        <v>0</v>
      </c>
      <c r="BI228" s="152">
        <f t="shared" si="63"/>
        <v>0</v>
      </c>
      <c r="BJ228" s="13" t="s">
        <v>86</v>
      </c>
      <c r="BK228" s="153">
        <f t="shared" si="64"/>
        <v>551.79999999999995</v>
      </c>
      <c r="BL228" s="13" t="s">
        <v>233</v>
      </c>
      <c r="BM228" s="151" t="s">
        <v>564</v>
      </c>
    </row>
    <row r="229" spans="2:65" s="1" customFormat="1" ht="22.15" customHeight="1" x14ac:dyDescent="0.2">
      <c r="B229" s="115"/>
      <c r="C229" s="141" t="s">
        <v>565</v>
      </c>
      <c r="D229" s="141" t="s">
        <v>165</v>
      </c>
      <c r="E229" s="142" t="s">
        <v>566</v>
      </c>
      <c r="F229" s="143" t="s">
        <v>567</v>
      </c>
      <c r="G229" s="144" t="s">
        <v>187</v>
      </c>
      <c r="H229" s="145">
        <v>8</v>
      </c>
      <c r="I229" s="174">
        <v>62.08</v>
      </c>
      <c r="J229" s="175">
        <f t="shared" si="55"/>
        <v>496.64</v>
      </c>
      <c r="K229" s="147"/>
      <c r="L229" s="27"/>
      <c r="M229" s="148" t="s">
        <v>1</v>
      </c>
      <c r="N229" s="114" t="s">
        <v>39</v>
      </c>
      <c r="P229" s="149">
        <f t="shared" si="56"/>
        <v>0</v>
      </c>
      <c r="Q229" s="149">
        <v>1.8764999999999999E-3</v>
      </c>
      <c r="R229" s="149">
        <f t="shared" si="57"/>
        <v>1.5011999999999999E-2</v>
      </c>
      <c r="S229" s="149">
        <v>0</v>
      </c>
      <c r="T229" s="150">
        <f t="shared" si="58"/>
        <v>0</v>
      </c>
      <c r="AR229" s="151" t="s">
        <v>233</v>
      </c>
      <c r="AT229" s="151" t="s">
        <v>165</v>
      </c>
      <c r="AU229" s="151" t="s">
        <v>86</v>
      </c>
      <c r="AY229" s="13" t="s">
        <v>163</v>
      </c>
      <c r="BE229" s="152">
        <f t="shared" si="59"/>
        <v>0</v>
      </c>
      <c r="BF229" s="152">
        <f t="shared" si="60"/>
        <v>496.64</v>
      </c>
      <c r="BG229" s="152">
        <f t="shared" si="61"/>
        <v>0</v>
      </c>
      <c r="BH229" s="152">
        <f t="shared" si="62"/>
        <v>0</v>
      </c>
      <c r="BI229" s="152">
        <f t="shared" si="63"/>
        <v>0</v>
      </c>
      <c r="BJ229" s="13" t="s">
        <v>86</v>
      </c>
      <c r="BK229" s="153">
        <f t="shared" si="64"/>
        <v>496.64</v>
      </c>
      <c r="BL229" s="13" t="s">
        <v>233</v>
      </c>
      <c r="BM229" s="151" t="s">
        <v>568</v>
      </c>
    </row>
    <row r="230" spans="2:65" s="1" customFormat="1" ht="22.15" customHeight="1" x14ac:dyDescent="0.2">
      <c r="B230" s="115"/>
      <c r="C230" s="141" t="s">
        <v>569</v>
      </c>
      <c r="D230" s="141" t="s">
        <v>165</v>
      </c>
      <c r="E230" s="142" t="s">
        <v>570</v>
      </c>
      <c r="F230" s="143" t="s">
        <v>571</v>
      </c>
      <c r="G230" s="144" t="s">
        <v>187</v>
      </c>
      <c r="H230" s="145">
        <v>432</v>
      </c>
      <c r="I230" s="174">
        <v>0.5</v>
      </c>
      <c r="J230" s="175">
        <f t="shared" si="55"/>
        <v>216</v>
      </c>
      <c r="K230" s="147"/>
      <c r="L230" s="27"/>
      <c r="M230" s="148" t="s">
        <v>1</v>
      </c>
      <c r="N230" s="114" t="s">
        <v>39</v>
      </c>
      <c r="P230" s="149">
        <f t="shared" si="56"/>
        <v>0</v>
      </c>
      <c r="Q230" s="149">
        <v>4.0000000000000003E-5</v>
      </c>
      <c r="R230" s="149">
        <f t="shared" si="57"/>
        <v>1.728E-2</v>
      </c>
      <c r="S230" s="149">
        <v>0</v>
      </c>
      <c r="T230" s="150">
        <f t="shared" si="58"/>
        <v>0</v>
      </c>
      <c r="AR230" s="151" t="s">
        <v>233</v>
      </c>
      <c r="AT230" s="151" t="s">
        <v>165</v>
      </c>
      <c r="AU230" s="151" t="s">
        <v>86</v>
      </c>
      <c r="AY230" s="13" t="s">
        <v>163</v>
      </c>
      <c r="BE230" s="152">
        <f t="shared" si="59"/>
        <v>0</v>
      </c>
      <c r="BF230" s="152">
        <f t="shared" si="60"/>
        <v>216</v>
      </c>
      <c r="BG230" s="152">
        <f t="shared" si="61"/>
        <v>0</v>
      </c>
      <c r="BH230" s="152">
        <f t="shared" si="62"/>
        <v>0</v>
      </c>
      <c r="BI230" s="152">
        <f t="shared" si="63"/>
        <v>0</v>
      </c>
      <c r="BJ230" s="13" t="s">
        <v>86</v>
      </c>
      <c r="BK230" s="153">
        <f t="shared" si="64"/>
        <v>216</v>
      </c>
      <c r="BL230" s="13" t="s">
        <v>233</v>
      </c>
      <c r="BM230" s="151" t="s">
        <v>572</v>
      </c>
    </row>
    <row r="231" spans="2:65" s="1" customFormat="1" ht="22.15" customHeight="1" x14ac:dyDescent="0.2">
      <c r="B231" s="115"/>
      <c r="C231" s="141" t="s">
        <v>573</v>
      </c>
      <c r="D231" s="141" t="s">
        <v>165</v>
      </c>
      <c r="E231" s="142" t="s">
        <v>574</v>
      </c>
      <c r="F231" s="143" t="s">
        <v>575</v>
      </c>
      <c r="G231" s="144" t="s">
        <v>187</v>
      </c>
      <c r="H231" s="145">
        <v>112</v>
      </c>
      <c r="I231" s="174">
        <v>0.5</v>
      </c>
      <c r="J231" s="175">
        <f t="shared" si="55"/>
        <v>56</v>
      </c>
      <c r="K231" s="147"/>
      <c r="L231" s="27"/>
      <c r="M231" s="148" t="s">
        <v>1</v>
      </c>
      <c r="N231" s="114" t="s">
        <v>39</v>
      </c>
      <c r="P231" s="149">
        <f t="shared" si="56"/>
        <v>0</v>
      </c>
      <c r="Q231" s="149">
        <v>4.0000000000000003E-5</v>
      </c>
      <c r="R231" s="149">
        <f t="shared" si="57"/>
        <v>4.4800000000000005E-3</v>
      </c>
      <c r="S231" s="149">
        <v>0</v>
      </c>
      <c r="T231" s="150">
        <f t="shared" si="58"/>
        <v>0</v>
      </c>
      <c r="AR231" s="151" t="s">
        <v>233</v>
      </c>
      <c r="AT231" s="151" t="s">
        <v>165</v>
      </c>
      <c r="AU231" s="151" t="s">
        <v>86</v>
      </c>
      <c r="AY231" s="13" t="s">
        <v>163</v>
      </c>
      <c r="BE231" s="152">
        <f t="shared" si="59"/>
        <v>0</v>
      </c>
      <c r="BF231" s="152">
        <f t="shared" si="60"/>
        <v>56</v>
      </c>
      <c r="BG231" s="152">
        <f t="shared" si="61"/>
        <v>0</v>
      </c>
      <c r="BH231" s="152">
        <f t="shared" si="62"/>
        <v>0</v>
      </c>
      <c r="BI231" s="152">
        <f t="shared" si="63"/>
        <v>0</v>
      </c>
      <c r="BJ231" s="13" t="s">
        <v>86</v>
      </c>
      <c r="BK231" s="153">
        <f t="shared" si="64"/>
        <v>56</v>
      </c>
      <c r="BL231" s="13" t="s">
        <v>233</v>
      </c>
      <c r="BM231" s="151" t="s">
        <v>576</v>
      </c>
    </row>
    <row r="232" spans="2:65" s="1" customFormat="1" ht="22.15" customHeight="1" x14ac:dyDescent="0.2">
      <c r="B232" s="115"/>
      <c r="C232" s="141" t="s">
        <v>577</v>
      </c>
      <c r="D232" s="141" t="s">
        <v>165</v>
      </c>
      <c r="E232" s="142" t="s">
        <v>578</v>
      </c>
      <c r="F232" s="143" t="s">
        <v>579</v>
      </c>
      <c r="G232" s="144" t="s">
        <v>179</v>
      </c>
      <c r="H232" s="145">
        <v>615.70000000000005</v>
      </c>
      <c r="I232" s="174">
        <v>15.5</v>
      </c>
      <c r="J232" s="175">
        <f t="shared" si="55"/>
        <v>9543.35</v>
      </c>
      <c r="K232" s="147"/>
      <c r="L232" s="27"/>
      <c r="M232" s="148" t="s">
        <v>1</v>
      </c>
      <c r="N232" s="114" t="s">
        <v>39</v>
      </c>
      <c r="P232" s="149">
        <f t="shared" si="56"/>
        <v>0</v>
      </c>
      <c r="Q232" s="149">
        <v>2.9125639999999999E-3</v>
      </c>
      <c r="R232" s="149">
        <f t="shared" si="57"/>
        <v>1.7932656548000001</v>
      </c>
      <c r="S232" s="149">
        <v>0</v>
      </c>
      <c r="T232" s="150">
        <f t="shared" si="58"/>
        <v>0</v>
      </c>
      <c r="AR232" s="151" t="s">
        <v>233</v>
      </c>
      <c r="AT232" s="151" t="s">
        <v>165</v>
      </c>
      <c r="AU232" s="151" t="s">
        <v>86</v>
      </c>
      <c r="AY232" s="13" t="s">
        <v>163</v>
      </c>
      <c r="BE232" s="152">
        <f t="shared" si="59"/>
        <v>0</v>
      </c>
      <c r="BF232" s="152">
        <f t="shared" si="60"/>
        <v>9543.35</v>
      </c>
      <c r="BG232" s="152">
        <f t="shared" si="61"/>
        <v>0</v>
      </c>
      <c r="BH232" s="152">
        <f t="shared" si="62"/>
        <v>0</v>
      </c>
      <c r="BI232" s="152">
        <f t="shared" si="63"/>
        <v>0</v>
      </c>
      <c r="BJ232" s="13" t="s">
        <v>86</v>
      </c>
      <c r="BK232" s="153">
        <f t="shared" si="64"/>
        <v>9543.35</v>
      </c>
      <c r="BL232" s="13" t="s">
        <v>233</v>
      </c>
      <c r="BM232" s="151" t="s">
        <v>580</v>
      </c>
    </row>
    <row r="233" spans="2:65" s="1" customFormat="1" ht="22.15" customHeight="1" x14ac:dyDescent="0.2">
      <c r="B233" s="115"/>
      <c r="C233" s="141" t="s">
        <v>581</v>
      </c>
      <c r="D233" s="141" t="s">
        <v>165</v>
      </c>
      <c r="E233" s="142" t="s">
        <v>582</v>
      </c>
      <c r="F233" s="143" t="s">
        <v>583</v>
      </c>
      <c r="G233" s="144" t="s">
        <v>179</v>
      </c>
      <c r="H233" s="145">
        <v>3.4649999999999999</v>
      </c>
      <c r="I233" s="174">
        <v>21.52</v>
      </c>
      <c r="J233" s="175">
        <f t="shared" si="55"/>
        <v>74.566999999999993</v>
      </c>
      <c r="K233" s="147"/>
      <c r="L233" s="27"/>
      <c r="M233" s="148" t="s">
        <v>1</v>
      </c>
      <c r="N233" s="114" t="s">
        <v>39</v>
      </c>
      <c r="P233" s="149">
        <f t="shared" si="56"/>
        <v>0</v>
      </c>
      <c r="Q233" s="149">
        <v>3.4134E-3</v>
      </c>
      <c r="R233" s="149">
        <f t="shared" si="57"/>
        <v>1.1827430999999999E-2</v>
      </c>
      <c r="S233" s="149">
        <v>0</v>
      </c>
      <c r="T233" s="150">
        <f t="shared" si="58"/>
        <v>0</v>
      </c>
      <c r="AR233" s="151" t="s">
        <v>233</v>
      </c>
      <c r="AT233" s="151" t="s">
        <v>165</v>
      </c>
      <c r="AU233" s="151" t="s">
        <v>86</v>
      </c>
      <c r="AY233" s="13" t="s">
        <v>163</v>
      </c>
      <c r="BE233" s="152">
        <f t="shared" si="59"/>
        <v>0</v>
      </c>
      <c r="BF233" s="152">
        <f t="shared" si="60"/>
        <v>74.566999999999993</v>
      </c>
      <c r="BG233" s="152">
        <f t="shared" si="61"/>
        <v>0</v>
      </c>
      <c r="BH233" s="152">
        <f t="shared" si="62"/>
        <v>0</v>
      </c>
      <c r="BI233" s="152">
        <f t="shared" si="63"/>
        <v>0</v>
      </c>
      <c r="BJ233" s="13" t="s">
        <v>86</v>
      </c>
      <c r="BK233" s="153">
        <f t="shared" si="64"/>
        <v>74.566999999999993</v>
      </c>
      <c r="BL233" s="13" t="s">
        <v>233</v>
      </c>
      <c r="BM233" s="151" t="s">
        <v>584</v>
      </c>
    </row>
    <row r="234" spans="2:65" s="1" customFormat="1" ht="22.15" customHeight="1" x14ac:dyDescent="0.2">
      <c r="B234" s="115"/>
      <c r="C234" s="141" t="s">
        <v>585</v>
      </c>
      <c r="D234" s="141" t="s">
        <v>165</v>
      </c>
      <c r="E234" s="142" t="s">
        <v>586</v>
      </c>
      <c r="F234" s="143" t="s">
        <v>587</v>
      </c>
      <c r="G234" s="144" t="s">
        <v>179</v>
      </c>
      <c r="H234" s="145">
        <v>32.549999999999997</v>
      </c>
      <c r="I234" s="174">
        <v>26.17</v>
      </c>
      <c r="J234" s="175">
        <f t="shared" si="55"/>
        <v>851.83399999999995</v>
      </c>
      <c r="K234" s="147"/>
      <c r="L234" s="27"/>
      <c r="M234" s="148" t="s">
        <v>1</v>
      </c>
      <c r="N234" s="114" t="s">
        <v>39</v>
      </c>
      <c r="P234" s="149">
        <f t="shared" si="56"/>
        <v>0</v>
      </c>
      <c r="Q234" s="149">
        <v>4.2614799999999998E-3</v>
      </c>
      <c r="R234" s="149">
        <f t="shared" si="57"/>
        <v>0.13871117399999999</v>
      </c>
      <c r="S234" s="149">
        <v>0</v>
      </c>
      <c r="T234" s="150">
        <f t="shared" si="58"/>
        <v>0</v>
      </c>
      <c r="AR234" s="151" t="s">
        <v>233</v>
      </c>
      <c r="AT234" s="151" t="s">
        <v>165</v>
      </c>
      <c r="AU234" s="151" t="s">
        <v>86</v>
      </c>
      <c r="AY234" s="13" t="s">
        <v>163</v>
      </c>
      <c r="BE234" s="152">
        <f t="shared" si="59"/>
        <v>0</v>
      </c>
      <c r="BF234" s="152">
        <f t="shared" si="60"/>
        <v>851.83399999999995</v>
      </c>
      <c r="BG234" s="152">
        <f t="shared" si="61"/>
        <v>0</v>
      </c>
      <c r="BH234" s="152">
        <f t="shared" si="62"/>
        <v>0</v>
      </c>
      <c r="BI234" s="152">
        <f t="shared" si="63"/>
        <v>0</v>
      </c>
      <c r="BJ234" s="13" t="s">
        <v>86</v>
      </c>
      <c r="BK234" s="153">
        <f t="shared" si="64"/>
        <v>851.83399999999995</v>
      </c>
      <c r="BL234" s="13" t="s">
        <v>233</v>
      </c>
      <c r="BM234" s="151" t="s">
        <v>588</v>
      </c>
    </row>
    <row r="235" spans="2:65" s="1" customFormat="1" ht="22.15" customHeight="1" x14ac:dyDescent="0.2">
      <c r="B235" s="115"/>
      <c r="C235" s="141" t="s">
        <v>589</v>
      </c>
      <c r="D235" s="141" t="s">
        <v>165</v>
      </c>
      <c r="E235" s="142" t="s">
        <v>590</v>
      </c>
      <c r="F235" s="143" t="s">
        <v>591</v>
      </c>
      <c r="G235" s="144" t="s">
        <v>179</v>
      </c>
      <c r="H235" s="145">
        <v>229.32</v>
      </c>
      <c r="I235" s="174">
        <v>27</v>
      </c>
      <c r="J235" s="175">
        <f t="shared" si="55"/>
        <v>6191.64</v>
      </c>
      <c r="K235" s="147"/>
      <c r="L235" s="27"/>
      <c r="M235" s="148" t="s">
        <v>1</v>
      </c>
      <c r="N235" s="114" t="s">
        <v>39</v>
      </c>
      <c r="P235" s="149">
        <f t="shared" si="56"/>
        <v>0</v>
      </c>
      <c r="Q235" s="149">
        <v>5.1220500000000004E-3</v>
      </c>
      <c r="R235" s="149">
        <f t="shared" si="57"/>
        <v>1.1745885060000001</v>
      </c>
      <c r="S235" s="149">
        <v>0</v>
      </c>
      <c r="T235" s="150">
        <f t="shared" si="58"/>
        <v>0</v>
      </c>
      <c r="AR235" s="151" t="s">
        <v>233</v>
      </c>
      <c r="AT235" s="151" t="s">
        <v>165</v>
      </c>
      <c r="AU235" s="151" t="s">
        <v>86</v>
      </c>
      <c r="AY235" s="13" t="s">
        <v>163</v>
      </c>
      <c r="BE235" s="152">
        <f t="shared" si="59"/>
        <v>0</v>
      </c>
      <c r="BF235" s="152">
        <f t="shared" si="60"/>
        <v>6191.64</v>
      </c>
      <c r="BG235" s="152">
        <f t="shared" si="61"/>
        <v>0</v>
      </c>
      <c r="BH235" s="152">
        <f t="shared" si="62"/>
        <v>0</v>
      </c>
      <c r="BI235" s="152">
        <f t="shared" si="63"/>
        <v>0</v>
      </c>
      <c r="BJ235" s="13" t="s">
        <v>86</v>
      </c>
      <c r="BK235" s="153">
        <f t="shared" si="64"/>
        <v>6191.64</v>
      </c>
      <c r="BL235" s="13" t="s">
        <v>233</v>
      </c>
      <c r="BM235" s="151" t="s">
        <v>592</v>
      </c>
    </row>
    <row r="236" spans="2:65" s="1" customFormat="1" ht="22.15" customHeight="1" x14ac:dyDescent="0.2">
      <c r="B236" s="115"/>
      <c r="C236" s="141" t="s">
        <v>593</v>
      </c>
      <c r="D236" s="141" t="s">
        <v>165</v>
      </c>
      <c r="E236" s="142" t="s">
        <v>594</v>
      </c>
      <c r="F236" s="143" t="s">
        <v>595</v>
      </c>
      <c r="G236" s="144" t="s">
        <v>179</v>
      </c>
      <c r="H236" s="145">
        <v>2.73</v>
      </c>
      <c r="I236" s="174">
        <v>31.29</v>
      </c>
      <c r="J236" s="175">
        <f t="shared" si="55"/>
        <v>85.421999999999997</v>
      </c>
      <c r="K236" s="147"/>
      <c r="L236" s="27"/>
      <c r="M236" s="148" t="s">
        <v>1</v>
      </c>
      <c r="N236" s="114" t="s">
        <v>39</v>
      </c>
      <c r="P236" s="149">
        <f t="shared" si="56"/>
        <v>0</v>
      </c>
      <c r="Q236" s="149">
        <v>6.3673200000000001E-3</v>
      </c>
      <c r="R236" s="149">
        <f t="shared" si="57"/>
        <v>1.73827836E-2</v>
      </c>
      <c r="S236" s="149">
        <v>0</v>
      </c>
      <c r="T236" s="150">
        <f t="shared" si="58"/>
        <v>0</v>
      </c>
      <c r="AR236" s="151" t="s">
        <v>233</v>
      </c>
      <c r="AT236" s="151" t="s">
        <v>165</v>
      </c>
      <c r="AU236" s="151" t="s">
        <v>86</v>
      </c>
      <c r="AY236" s="13" t="s">
        <v>163</v>
      </c>
      <c r="BE236" s="152">
        <f t="shared" si="59"/>
        <v>0</v>
      </c>
      <c r="BF236" s="152">
        <f t="shared" si="60"/>
        <v>85.421999999999997</v>
      </c>
      <c r="BG236" s="152">
        <f t="shared" si="61"/>
        <v>0</v>
      </c>
      <c r="BH236" s="152">
        <f t="shared" si="62"/>
        <v>0</v>
      </c>
      <c r="BI236" s="152">
        <f t="shared" si="63"/>
        <v>0</v>
      </c>
      <c r="BJ236" s="13" t="s">
        <v>86</v>
      </c>
      <c r="BK236" s="153">
        <f t="shared" si="64"/>
        <v>85.421999999999997</v>
      </c>
      <c r="BL236" s="13" t="s">
        <v>233</v>
      </c>
      <c r="BM236" s="151" t="s">
        <v>596</v>
      </c>
    </row>
    <row r="237" spans="2:65" s="1" customFormat="1" ht="22.15" customHeight="1" x14ac:dyDescent="0.2">
      <c r="B237" s="115"/>
      <c r="C237" s="141" t="s">
        <v>597</v>
      </c>
      <c r="D237" s="141" t="s">
        <v>165</v>
      </c>
      <c r="E237" s="142" t="s">
        <v>598</v>
      </c>
      <c r="F237" s="143" t="s">
        <v>599</v>
      </c>
      <c r="G237" s="144" t="s">
        <v>179</v>
      </c>
      <c r="H237" s="145">
        <v>13.65</v>
      </c>
      <c r="I237" s="174">
        <v>30.29</v>
      </c>
      <c r="J237" s="175">
        <f t="shared" si="55"/>
        <v>413.459</v>
      </c>
      <c r="K237" s="147"/>
      <c r="L237" s="27"/>
      <c r="M237" s="148" t="s">
        <v>1</v>
      </c>
      <c r="N237" s="114" t="s">
        <v>39</v>
      </c>
      <c r="P237" s="149">
        <f t="shared" si="56"/>
        <v>0</v>
      </c>
      <c r="Q237" s="149">
        <v>6.3699999999999998E-3</v>
      </c>
      <c r="R237" s="149">
        <f t="shared" si="57"/>
        <v>8.69505E-2</v>
      </c>
      <c r="S237" s="149">
        <v>0</v>
      </c>
      <c r="T237" s="150">
        <f t="shared" si="58"/>
        <v>0</v>
      </c>
      <c r="AR237" s="151" t="s">
        <v>233</v>
      </c>
      <c r="AT237" s="151" t="s">
        <v>165</v>
      </c>
      <c r="AU237" s="151" t="s">
        <v>86</v>
      </c>
      <c r="AY237" s="13" t="s">
        <v>163</v>
      </c>
      <c r="BE237" s="152">
        <f t="shared" si="59"/>
        <v>0</v>
      </c>
      <c r="BF237" s="152">
        <f t="shared" si="60"/>
        <v>413.459</v>
      </c>
      <c r="BG237" s="152">
        <f t="shared" si="61"/>
        <v>0</v>
      </c>
      <c r="BH237" s="152">
        <f t="shared" si="62"/>
        <v>0</v>
      </c>
      <c r="BI237" s="152">
        <f t="shared" si="63"/>
        <v>0</v>
      </c>
      <c r="BJ237" s="13" t="s">
        <v>86</v>
      </c>
      <c r="BK237" s="153">
        <f t="shared" si="64"/>
        <v>413.459</v>
      </c>
      <c r="BL237" s="13" t="s">
        <v>233</v>
      </c>
      <c r="BM237" s="151" t="s">
        <v>600</v>
      </c>
    </row>
    <row r="238" spans="2:65" s="1" customFormat="1" ht="22.15" customHeight="1" x14ac:dyDescent="0.2">
      <c r="B238" s="115"/>
      <c r="C238" s="141" t="s">
        <v>601</v>
      </c>
      <c r="D238" s="141" t="s">
        <v>165</v>
      </c>
      <c r="E238" s="142" t="s">
        <v>602</v>
      </c>
      <c r="F238" s="143" t="s">
        <v>603</v>
      </c>
      <c r="G238" s="144" t="s">
        <v>187</v>
      </c>
      <c r="H238" s="145">
        <v>8</v>
      </c>
      <c r="I238" s="174">
        <v>12.51</v>
      </c>
      <c r="J238" s="175">
        <f t="shared" si="55"/>
        <v>100.08</v>
      </c>
      <c r="K238" s="147"/>
      <c r="L238" s="27"/>
      <c r="M238" s="148" t="s">
        <v>1</v>
      </c>
      <c r="N238" s="114" t="s">
        <v>39</v>
      </c>
      <c r="P238" s="149">
        <f t="shared" si="56"/>
        <v>0</v>
      </c>
      <c r="Q238" s="149">
        <v>3.8699999999999999E-5</v>
      </c>
      <c r="R238" s="149">
        <f t="shared" si="57"/>
        <v>3.0959999999999999E-4</v>
      </c>
      <c r="S238" s="149">
        <v>0</v>
      </c>
      <c r="T238" s="150">
        <f t="shared" si="58"/>
        <v>0</v>
      </c>
      <c r="AR238" s="151" t="s">
        <v>233</v>
      </c>
      <c r="AT238" s="151" t="s">
        <v>165</v>
      </c>
      <c r="AU238" s="151" t="s">
        <v>86</v>
      </c>
      <c r="AY238" s="13" t="s">
        <v>163</v>
      </c>
      <c r="BE238" s="152">
        <f t="shared" si="59"/>
        <v>0</v>
      </c>
      <c r="BF238" s="152">
        <f t="shared" si="60"/>
        <v>100.08</v>
      </c>
      <c r="BG238" s="152">
        <f t="shared" si="61"/>
        <v>0</v>
      </c>
      <c r="BH238" s="152">
        <f t="shared" si="62"/>
        <v>0</v>
      </c>
      <c r="BI238" s="152">
        <f t="shared" si="63"/>
        <v>0</v>
      </c>
      <c r="BJ238" s="13" t="s">
        <v>86</v>
      </c>
      <c r="BK238" s="153">
        <f t="shared" si="64"/>
        <v>100.08</v>
      </c>
      <c r="BL238" s="13" t="s">
        <v>233</v>
      </c>
      <c r="BM238" s="151" t="s">
        <v>604</v>
      </c>
    </row>
    <row r="239" spans="2:65" s="1" customFormat="1" ht="22.15" customHeight="1" x14ac:dyDescent="0.2">
      <c r="B239" s="115"/>
      <c r="C239" s="159" t="s">
        <v>605</v>
      </c>
      <c r="D239" s="159" t="s">
        <v>275</v>
      </c>
      <c r="E239" s="160" t="s">
        <v>606</v>
      </c>
      <c r="F239" s="161" t="s">
        <v>607</v>
      </c>
      <c r="G239" s="162" t="s">
        <v>187</v>
      </c>
      <c r="H239" s="163">
        <v>8</v>
      </c>
      <c r="I239" s="176">
        <v>110</v>
      </c>
      <c r="J239" s="177">
        <f t="shared" si="55"/>
        <v>880</v>
      </c>
      <c r="K239" s="164"/>
      <c r="L239" s="165"/>
      <c r="M239" s="166" t="s">
        <v>1</v>
      </c>
      <c r="N239" s="167" t="s">
        <v>39</v>
      </c>
      <c r="P239" s="149">
        <f t="shared" si="56"/>
        <v>0</v>
      </c>
      <c r="Q239" s="149">
        <v>0</v>
      </c>
      <c r="R239" s="149">
        <f t="shared" si="57"/>
        <v>0</v>
      </c>
      <c r="S239" s="149">
        <v>0</v>
      </c>
      <c r="T239" s="150">
        <f t="shared" si="58"/>
        <v>0</v>
      </c>
      <c r="AR239" s="151" t="s">
        <v>401</v>
      </c>
      <c r="AT239" s="151" t="s">
        <v>275</v>
      </c>
      <c r="AU239" s="151" t="s">
        <v>86</v>
      </c>
      <c r="AY239" s="13" t="s">
        <v>163</v>
      </c>
      <c r="BE239" s="152">
        <f t="shared" si="59"/>
        <v>0</v>
      </c>
      <c r="BF239" s="152">
        <f t="shared" si="60"/>
        <v>880</v>
      </c>
      <c r="BG239" s="152">
        <f t="shared" si="61"/>
        <v>0</v>
      </c>
      <c r="BH239" s="152">
        <f t="shared" si="62"/>
        <v>0</v>
      </c>
      <c r="BI239" s="152">
        <f t="shared" si="63"/>
        <v>0</v>
      </c>
      <c r="BJ239" s="13" t="s">
        <v>86</v>
      </c>
      <c r="BK239" s="153">
        <f t="shared" si="64"/>
        <v>880</v>
      </c>
      <c r="BL239" s="13" t="s">
        <v>233</v>
      </c>
      <c r="BM239" s="151" t="s">
        <v>608</v>
      </c>
    </row>
    <row r="240" spans="2:65" s="1" customFormat="1" ht="22.15" customHeight="1" x14ac:dyDescent="0.2">
      <c r="B240" s="115"/>
      <c r="C240" s="141" t="s">
        <v>609</v>
      </c>
      <c r="D240" s="141" t="s">
        <v>165</v>
      </c>
      <c r="E240" s="142" t="s">
        <v>610</v>
      </c>
      <c r="F240" s="143" t="s">
        <v>611</v>
      </c>
      <c r="G240" s="144" t="s">
        <v>187</v>
      </c>
      <c r="H240" s="145">
        <v>1</v>
      </c>
      <c r="I240" s="174">
        <v>6.92</v>
      </c>
      <c r="J240" s="175">
        <f t="shared" si="55"/>
        <v>6.92</v>
      </c>
      <c r="K240" s="147"/>
      <c r="L240" s="27"/>
      <c r="M240" s="148" t="s">
        <v>1</v>
      </c>
      <c r="N240" s="114" t="s">
        <v>39</v>
      </c>
      <c r="P240" s="149">
        <f t="shared" si="56"/>
        <v>0</v>
      </c>
      <c r="Q240" s="149">
        <v>8.9439999999999997E-5</v>
      </c>
      <c r="R240" s="149">
        <f t="shared" si="57"/>
        <v>8.9439999999999997E-5</v>
      </c>
      <c r="S240" s="149">
        <v>0</v>
      </c>
      <c r="T240" s="150">
        <f t="shared" si="58"/>
        <v>0</v>
      </c>
      <c r="AR240" s="151" t="s">
        <v>233</v>
      </c>
      <c r="AT240" s="151" t="s">
        <v>165</v>
      </c>
      <c r="AU240" s="151" t="s">
        <v>86</v>
      </c>
      <c r="AY240" s="13" t="s">
        <v>163</v>
      </c>
      <c r="BE240" s="152">
        <f t="shared" si="59"/>
        <v>0</v>
      </c>
      <c r="BF240" s="152">
        <f t="shared" si="60"/>
        <v>6.92</v>
      </c>
      <c r="BG240" s="152">
        <f t="shared" si="61"/>
        <v>0</v>
      </c>
      <c r="BH240" s="152">
        <f t="shared" si="62"/>
        <v>0</v>
      </c>
      <c r="BI240" s="152">
        <f t="shared" si="63"/>
        <v>0</v>
      </c>
      <c r="BJ240" s="13" t="s">
        <v>86</v>
      </c>
      <c r="BK240" s="153">
        <f t="shared" si="64"/>
        <v>6.92</v>
      </c>
      <c r="BL240" s="13" t="s">
        <v>233</v>
      </c>
      <c r="BM240" s="151" t="s">
        <v>612</v>
      </c>
    </row>
    <row r="241" spans="2:65" s="1" customFormat="1" ht="22.15" customHeight="1" x14ac:dyDescent="0.2">
      <c r="B241" s="115"/>
      <c r="C241" s="159" t="s">
        <v>613</v>
      </c>
      <c r="D241" s="159" t="s">
        <v>275</v>
      </c>
      <c r="E241" s="160" t="s">
        <v>614</v>
      </c>
      <c r="F241" s="161" t="s">
        <v>615</v>
      </c>
      <c r="G241" s="162" t="s">
        <v>187</v>
      </c>
      <c r="H241" s="163">
        <v>1</v>
      </c>
      <c r="I241" s="176">
        <v>6.63</v>
      </c>
      <c r="J241" s="177">
        <f t="shared" si="55"/>
        <v>6.63</v>
      </c>
      <c r="K241" s="164"/>
      <c r="L241" s="165"/>
      <c r="M241" s="166" t="s">
        <v>1</v>
      </c>
      <c r="N241" s="167" t="s">
        <v>39</v>
      </c>
      <c r="P241" s="149">
        <f t="shared" si="56"/>
        <v>0</v>
      </c>
      <c r="Q241" s="149">
        <v>3.8000000000000002E-4</v>
      </c>
      <c r="R241" s="149">
        <f t="shared" si="57"/>
        <v>3.8000000000000002E-4</v>
      </c>
      <c r="S241" s="149">
        <v>0</v>
      </c>
      <c r="T241" s="150">
        <f t="shared" si="58"/>
        <v>0</v>
      </c>
      <c r="AR241" s="151" t="s">
        <v>401</v>
      </c>
      <c r="AT241" s="151" t="s">
        <v>275</v>
      </c>
      <c r="AU241" s="151" t="s">
        <v>86</v>
      </c>
      <c r="AY241" s="13" t="s">
        <v>163</v>
      </c>
      <c r="BE241" s="152">
        <f t="shared" si="59"/>
        <v>0</v>
      </c>
      <c r="BF241" s="152">
        <f t="shared" si="60"/>
        <v>6.63</v>
      </c>
      <c r="BG241" s="152">
        <f t="shared" si="61"/>
        <v>0</v>
      </c>
      <c r="BH241" s="152">
        <f t="shared" si="62"/>
        <v>0</v>
      </c>
      <c r="BI241" s="152">
        <f t="shared" si="63"/>
        <v>0</v>
      </c>
      <c r="BJ241" s="13" t="s">
        <v>86</v>
      </c>
      <c r="BK241" s="153">
        <f t="shared" si="64"/>
        <v>6.63</v>
      </c>
      <c r="BL241" s="13" t="s">
        <v>233</v>
      </c>
      <c r="BM241" s="151" t="s">
        <v>616</v>
      </c>
    </row>
    <row r="242" spans="2:65" s="1" customFormat="1" ht="34.9" customHeight="1" x14ac:dyDescent="0.2">
      <c r="B242" s="115"/>
      <c r="C242" s="141" t="s">
        <v>617</v>
      </c>
      <c r="D242" s="141" t="s">
        <v>165</v>
      </c>
      <c r="E242" s="142" t="s">
        <v>618</v>
      </c>
      <c r="F242" s="143" t="s">
        <v>619</v>
      </c>
      <c r="G242" s="144" t="s">
        <v>187</v>
      </c>
      <c r="H242" s="145">
        <v>38</v>
      </c>
      <c r="I242" s="174">
        <v>2.12</v>
      </c>
      <c r="J242" s="175">
        <f t="shared" si="55"/>
        <v>80.56</v>
      </c>
      <c r="K242" s="147"/>
      <c r="L242" s="27"/>
      <c r="M242" s="148" t="s">
        <v>1</v>
      </c>
      <c r="N242" s="114" t="s">
        <v>39</v>
      </c>
      <c r="P242" s="149">
        <f t="shared" si="56"/>
        <v>0</v>
      </c>
      <c r="Q242" s="149">
        <v>0</v>
      </c>
      <c r="R242" s="149">
        <f t="shared" si="57"/>
        <v>0</v>
      </c>
      <c r="S242" s="149">
        <v>0</v>
      </c>
      <c r="T242" s="150">
        <f t="shared" si="58"/>
        <v>0</v>
      </c>
      <c r="AR242" s="151" t="s">
        <v>233</v>
      </c>
      <c r="AT242" s="151" t="s">
        <v>165</v>
      </c>
      <c r="AU242" s="151" t="s">
        <v>86</v>
      </c>
      <c r="AY242" s="13" t="s">
        <v>163</v>
      </c>
      <c r="BE242" s="152">
        <f t="shared" si="59"/>
        <v>0</v>
      </c>
      <c r="BF242" s="152">
        <f t="shared" si="60"/>
        <v>80.56</v>
      </c>
      <c r="BG242" s="152">
        <f t="shared" si="61"/>
        <v>0</v>
      </c>
      <c r="BH242" s="152">
        <f t="shared" si="62"/>
        <v>0</v>
      </c>
      <c r="BI242" s="152">
        <f t="shared" si="63"/>
        <v>0</v>
      </c>
      <c r="BJ242" s="13" t="s">
        <v>86</v>
      </c>
      <c r="BK242" s="153">
        <f t="shared" si="64"/>
        <v>80.56</v>
      </c>
      <c r="BL242" s="13" t="s">
        <v>233</v>
      </c>
      <c r="BM242" s="151" t="s">
        <v>620</v>
      </c>
    </row>
    <row r="243" spans="2:65" s="1" customFormat="1" ht="22.15" customHeight="1" x14ac:dyDescent="0.2">
      <c r="B243" s="115"/>
      <c r="C243" s="159" t="s">
        <v>621</v>
      </c>
      <c r="D243" s="159" t="s">
        <v>275</v>
      </c>
      <c r="E243" s="160" t="s">
        <v>622</v>
      </c>
      <c r="F243" s="161" t="s">
        <v>623</v>
      </c>
      <c r="G243" s="162" t="s">
        <v>187</v>
      </c>
      <c r="H243" s="163">
        <v>38</v>
      </c>
      <c r="I243" s="176">
        <v>2.57</v>
      </c>
      <c r="J243" s="177">
        <f t="shared" si="55"/>
        <v>97.66</v>
      </c>
      <c r="K243" s="164"/>
      <c r="L243" s="165"/>
      <c r="M243" s="166" t="s">
        <v>1</v>
      </c>
      <c r="N243" s="167" t="s">
        <v>39</v>
      </c>
      <c r="P243" s="149">
        <f t="shared" si="56"/>
        <v>0</v>
      </c>
      <c r="Q243" s="149">
        <v>2.5000000000000001E-4</v>
      </c>
      <c r="R243" s="149">
        <f t="shared" si="57"/>
        <v>9.4999999999999998E-3</v>
      </c>
      <c r="S243" s="149">
        <v>0</v>
      </c>
      <c r="T243" s="150">
        <f t="shared" si="58"/>
        <v>0</v>
      </c>
      <c r="AR243" s="151" t="s">
        <v>401</v>
      </c>
      <c r="AT243" s="151" t="s">
        <v>275</v>
      </c>
      <c r="AU243" s="151" t="s">
        <v>86</v>
      </c>
      <c r="AY243" s="13" t="s">
        <v>163</v>
      </c>
      <c r="BE243" s="152">
        <f t="shared" si="59"/>
        <v>0</v>
      </c>
      <c r="BF243" s="152">
        <f t="shared" si="60"/>
        <v>97.66</v>
      </c>
      <c r="BG243" s="152">
        <f t="shared" si="61"/>
        <v>0</v>
      </c>
      <c r="BH243" s="152">
        <f t="shared" si="62"/>
        <v>0</v>
      </c>
      <c r="BI243" s="152">
        <f t="shared" si="63"/>
        <v>0</v>
      </c>
      <c r="BJ243" s="13" t="s">
        <v>86</v>
      </c>
      <c r="BK243" s="153">
        <f t="shared" si="64"/>
        <v>97.66</v>
      </c>
      <c r="BL243" s="13" t="s">
        <v>233</v>
      </c>
      <c r="BM243" s="151" t="s">
        <v>624</v>
      </c>
    </row>
    <row r="244" spans="2:65" s="1" customFormat="1" ht="22.15" customHeight="1" x14ac:dyDescent="0.2">
      <c r="B244" s="115"/>
      <c r="C244" s="141" t="s">
        <v>625</v>
      </c>
      <c r="D244" s="141" t="s">
        <v>165</v>
      </c>
      <c r="E244" s="142" t="s">
        <v>626</v>
      </c>
      <c r="F244" s="143" t="s">
        <v>627</v>
      </c>
      <c r="G244" s="144" t="s">
        <v>179</v>
      </c>
      <c r="H244" s="145">
        <v>111</v>
      </c>
      <c r="I244" s="174">
        <v>28.88</v>
      </c>
      <c r="J244" s="175">
        <f t="shared" si="55"/>
        <v>3205.68</v>
      </c>
      <c r="K244" s="147"/>
      <c r="L244" s="27"/>
      <c r="M244" s="148" t="s">
        <v>1</v>
      </c>
      <c r="N244" s="114" t="s">
        <v>39</v>
      </c>
      <c r="P244" s="149">
        <f t="shared" si="56"/>
        <v>0</v>
      </c>
      <c r="Q244" s="149">
        <v>2.0698000000000001E-3</v>
      </c>
      <c r="R244" s="149">
        <f t="shared" si="57"/>
        <v>0.2297478</v>
      </c>
      <c r="S244" s="149">
        <v>0</v>
      </c>
      <c r="T244" s="150">
        <f t="shared" si="58"/>
        <v>0</v>
      </c>
      <c r="AR244" s="151" t="s">
        <v>233</v>
      </c>
      <c r="AT244" s="151" t="s">
        <v>165</v>
      </c>
      <c r="AU244" s="151" t="s">
        <v>86</v>
      </c>
      <c r="AY244" s="13" t="s">
        <v>163</v>
      </c>
      <c r="BE244" s="152">
        <f t="shared" si="59"/>
        <v>0</v>
      </c>
      <c r="BF244" s="152">
        <f t="shared" si="60"/>
        <v>3205.68</v>
      </c>
      <c r="BG244" s="152">
        <f t="shared" si="61"/>
        <v>0</v>
      </c>
      <c r="BH244" s="152">
        <f t="shared" si="62"/>
        <v>0</v>
      </c>
      <c r="BI244" s="152">
        <f t="shared" si="63"/>
        <v>0</v>
      </c>
      <c r="BJ244" s="13" t="s">
        <v>86</v>
      </c>
      <c r="BK244" s="153">
        <f t="shared" si="64"/>
        <v>3205.68</v>
      </c>
      <c r="BL244" s="13" t="s">
        <v>233</v>
      </c>
      <c r="BM244" s="151" t="s">
        <v>628</v>
      </c>
    </row>
    <row r="245" spans="2:65" s="1" customFormat="1" ht="22.15" customHeight="1" x14ac:dyDescent="0.2">
      <c r="B245" s="115"/>
      <c r="C245" s="141" t="s">
        <v>629</v>
      </c>
      <c r="D245" s="141" t="s">
        <v>165</v>
      </c>
      <c r="E245" s="142" t="s">
        <v>630</v>
      </c>
      <c r="F245" s="143" t="s">
        <v>631</v>
      </c>
      <c r="G245" s="144" t="s">
        <v>488</v>
      </c>
      <c r="H245" s="146">
        <v>1.95</v>
      </c>
      <c r="I245" s="174">
        <v>1.95</v>
      </c>
      <c r="J245" s="175">
        <f t="shared" si="55"/>
        <v>3.8029999999999999</v>
      </c>
      <c r="K245" s="147"/>
      <c r="L245" s="27"/>
      <c r="M245" s="148" t="s">
        <v>1</v>
      </c>
      <c r="N245" s="114" t="s">
        <v>39</v>
      </c>
      <c r="P245" s="149">
        <f t="shared" si="56"/>
        <v>0</v>
      </c>
      <c r="Q245" s="149">
        <v>0</v>
      </c>
      <c r="R245" s="149">
        <f t="shared" si="57"/>
        <v>0</v>
      </c>
      <c r="S245" s="149">
        <v>0</v>
      </c>
      <c r="T245" s="150">
        <f t="shared" si="58"/>
        <v>0</v>
      </c>
      <c r="AR245" s="151" t="s">
        <v>233</v>
      </c>
      <c r="AT245" s="151" t="s">
        <v>165</v>
      </c>
      <c r="AU245" s="151" t="s">
        <v>86</v>
      </c>
      <c r="AY245" s="13" t="s">
        <v>163</v>
      </c>
      <c r="BE245" s="152">
        <f t="shared" si="59"/>
        <v>0</v>
      </c>
      <c r="BF245" s="152">
        <f t="shared" si="60"/>
        <v>3.8029999999999999</v>
      </c>
      <c r="BG245" s="152">
        <f t="shared" si="61"/>
        <v>0</v>
      </c>
      <c r="BH245" s="152">
        <f t="shared" si="62"/>
        <v>0</v>
      </c>
      <c r="BI245" s="152">
        <f t="shared" si="63"/>
        <v>0</v>
      </c>
      <c r="BJ245" s="13" t="s">
        <v>86</v>
      </c>
      <c r="BK245" s="153">
        <f t="shared" si="64"/>
        <v>3.8029999999999999</v>
      </c>
      <c r="BL245" s="13" t="s">
        <v>233</v>
      </c>
      <c r="BM245" s="151" t="s">
        <v>632</v>
      </c>
    </row>
    <row r="246" spans="2:65" s="11" customFormat="1" ht="22.9" customHeight="1" x14ac:dyDescent="0.2">
      <c r="B246" s="132"/>
      <c r="D246" s="133" t="s">
        <v>72</v>
      </c>
      <c r="E246" s="140" t="s">
        <v>633</v>
      </c>
      <c r="F246" s="140" t="s">
        <v>634</v>
      </c>
      <c r="I246" s="171"/>
      <c r="J246" s="173">
        <f>BK246</f>
        <v>17.821999999999999</v>
      </c>
      <c r="L246" s="132"/>
      <c r="M246" s="135"/>
      <c r="P246" s="136">
        <f>P247</f>
        <v>0</v>
      </c>
      <c r="R246" s="136">
        <f>R247</f>
        <v>0</v>
      </c>
      <c r="T246" s="137">
        <f>T247</f>
        <v>0</v>
      </c>
      <c r="AR246" s="133" t="s">
        <v>86</v>
      </c>
      <c r="AT246" s="138" t="s">
        <v>72</v>
      </c>
      <c r="AU246" s="138" t="s">
        <v>80</v>
      </c>
      <c r="AY246" s="133" t="s">
        <v>163</v>
      </c>
      <c r="BK246" s="139">
        <f>BK247</f>
        <v>17.821999999999999</v>
      </c>
    </row>
    <row r="247" spans="2:65" s="1" customFormat="1" ht="34.9" customHeight="1" x14ac:dyDescent="0.2">
      <c r="B247" s="115"/>
      <c r="C247" s="141" t="s">
        <v>635</v>
      </c>
      <c r="D247" s="141" t="s">
        <v>165</v>
      </c>
      <c r="E247" s="142" t="s">
        <v>636</v>
      </c>
      <c r="F247" s="143" t="s">
        <v>637</v>
      </c>
      <c r="G247" s="144" t="s">
        <v>168</v>
      </c>
      <c r="H247" s="145">
        <v>13.3</v>
      </c>
      <c r="I247" s="174">
        <v>1.34</v>
      </c>
      <c r="J247" s="175">
        <f>ROUND(I247*H247,3)</f>
        <v>17.821999999999999</v>
      </c>
      <c r="K247" s="147"/>
      <c r="L247" s="27"/>
      <c r="M247" s="148" t="s">
        <v>1</v>
      </c>
      <c r="N247" s="114" t="s">
        <v>39</v>
      </c>
      <c r="P247" s="149">
        <f>O247*H247</f>
        <v>0</v>
      </c>
      <c r="Q247" s="149">
        <v>0</v>
      </c>
      <c r="R247" s="149">
        <f>Q247*H247</f>
        <v>0</v>
      </c>
      <c r="S247" s="149">
        <v>0</v>
      </c>
      <c r="T247" s="150">
        <f>S247*H247</f>
        <v>0</v>
      </c>
      <c r="AR247" s="151" t="s">
        <v>233</v>
      </c>
      <c r="AT247" s="151" t="s">
        <v>165</v>
      </c>
      <c r="AU247" s="151" t="s">
        <v>86</v>
      </c>
      <c r="AY247" s="13" t="s">
        <v>163</v>
      </c>
      <c r="BE247" s="152">
        <f>IF(N247="základná",J247,0)</f>
        <v>0</v>
      </c>
      <c r="BF247" s="152">
        <f>IF(N247="znížená",J247,0)</f>
        <v>17.821999999999999</v>
      </c>
      <c r="BG247" s="152">
        <f>IF(N247="zákl. prenesená",J247,0)</f>
        <v>0</v>
      </c>
      <c r="BH247" s="152">
        <f>IF(N247="zníž. prenesená",J247,0)</f>
        <v>0</v>
      </c>
      <c r="BI247" s="152">
        <f>IF(N247="nulová",J247,0)</f>
        <v>0</v>
      </c>
      <c r="BJ247" s="13" t="s">
        <v>86</v>
      </c>
      <c r="BK247" s="153">
        <f>ROUND(I247*H247,3)</f>
        <v>17.821999999999999</v>
      </c>
      <c r="BL247" s="13" t="s">
        <v>233</v>
      </c>
      <c r="BM247" s="151" t="s">
        <v>638</v>
      </c>
    </row>
    <row r="248" spans="2:65" s="11" customFormat="1" ht="22.9" customHeight="1" x14ac:dyDescent="0.2">
      <c r="B248" s="132"/>
      <c r="D248" s="133" t="s">
        <v>72</v>
      </c>
      <c r="E248" s="140" t="s">
        <v>262</v>
      </c>
      <c r="F248" s="140" t="s">
        <v>263</v>
      </c>
      <c r="I248" s="171"/>
      <c r="J248" s="173">
        <f>BK248</f>
        <v>9047.0769999999993</v>
      </c>
      <c r="L248" s="132"/>
      <c r="M248" s="135"/>
      <c r="P248" s="136">
        <f>SUM(P249:P256)</f>
        <v>0</v>
      </c>
      <c r="R248" s="136">
        <f>SUM(R249:R256)</f>
        <v>1.0139094999999998</v>
      </c>
      <c r="T248" s="137">
        <f>SUM(T249:T256)</f>
        <v>0</v>
      </c>
      <c r="AR248" s="133" t="s">
        <v>86</v>
      </c>
      <c r="AT248" s="138" t="s">
        <v>72</v>
      </c>
      <c r="AU248" s="138" t="s">
        <v>80</v>
      </c>
      <c r="AY248" s="133" t="s">
        <v>163</v>
      </c>
      <c r="BK248" s="139">
        <f>SUM(BK249:BK256)</f>
        <v>9047.0769999999993</v>
      </c>
    </row>
    <row r="249" spans="2:65" s="1" customFormat="1" ht="22.15" customHeight="1" x14ac:dyDescent="0.2">
      <c r="B249" s="115"/>
      <c r="C249" s="141" t="s">
        <v>639</v>
      </c>
      <c r="D249" s="141" t="s">
        <v>165</v>
      </c>
      <c r="E249" s="142" t="s">
        <v>640</v>
      </c>
      <c r="F249" s="143" t="s">
        <v>641</v>
      </c>
      <c r="G249" s="144" t="s">
        <v>179</v>
      </c>
      <c r="H249" s="145">
        <v>82</v>
      </c>
      <c r="I249" s="174">
        <v>12.86</v>
      </c>
      <c r="J249" s="175">
        <f t="shared" ref="J249:J256" si="65">ROUND(I249*H249,3)</f>
        <v>1054.52</v>
      </c>
      <c r="K249" s="147"/>
      <c r="L249" s="27"/>
      <c r="M249" s="148" t="s">
        <v>1</v>
      </c>
      <c r="N249" s="114" t="s">
        <v>39</v>
      </c>
      <c r="P249" s="149">
        <f t="shared" ref="P249:P256" si="66">O249*H249</f>
        <v>0</v>
      </c>
      <c r="Q249" s="149">
        <v>2.1499999999999999E-4</v>
      </c>
      <c r="R249" s="149">
        <f t="shared" ref="R249:R256" si="67">Q249*H249</f>
        <v>1.763E-2</v>
      </c>
      <c r="S249" s="149">
        <v>0</v>
      </c>
      <c r="T249" s="150">
        <f t="shared" ref="T249:T256" si="68">S249*H249</f>
        <v>0</v>
      </c>
      <c r="AR249" s="151" t="s">
        <v>233</v>
      </c>
      <c r="AT249" s="151" t="s">
        <v>165</v>
      </c>
      <c r="AU249" s="151" t="s">
        <v>86</v>
      </c>
      <c r="AY249" s="13" t="s">
        <v>163</v>
      </c>
      <c r="BE249" s="152">
        <f t="shared" ref="BE249:BE256" si="69">IF(N249="základná",J249,0)</f>
        <v>0</v>
      </c>
      <c r="BF249" s="152">
        <f t="shared" ref="BF249:BF256" si="70">IF(N249="znížená",J249,0)</f>
        <v>1054.52</v>
      </c>
      <c r="BG249" s="152">
        <f t="shared" ref="BG249:BG256" si="71">IF(N249="zákl. prenesená",J249,0)</f>
        <v>0</v>
      </c>
      <c r="BH249" s="152">
        <f t="shared" ref="BH249:BH256" si="72">IF(N249="zníž. prenesená",J249,0)</f>
        <v>0</v>
      </c>
      <c r="BI249" s="152">
        <f t="shared" ref="BI249:BI256" si="73">IF(N249="nulová",J249,0)</f>
        <v>0</v>
      </c>
      <c r="BJ249" s="13" t="s">
        <v>86</v>
      </c>
      <c r="BK249" s="153">
        <f t="shared" ref="BK249:BK256" si="74">ROUND(I249*H249,3)</f>
        <v>1054.52</v>
      </c>
      <c r="BL249" s="13" t="s">
        <v>233</v>
      </c>
      <c r="BM249" s="151" t="s">
        <v>642</v>
      </c>
    </row>
    <row r="250" spans="2:65" s="1" customFormat="1" ht="13.9" customHeight="1" x14ac:dyDescent="0.2">
      <c r="B250" s="115"/>
      <c r="C250" s="159" t="s">
        <v>643</v>
      </c>
      <c r="D250" s="159" t="s">
        <v>275</v>
      </c>
      <c r="E250" s="160" t="s">
        <v>644</v>
      </c>
      <c r="F250" s="161" t="s">
        <v>645</v>
      </c>
      <c r="G250" s="162" t="s">
        <v>168</v>
      </c>
      <c r="H250" s="163">
        <v>41.8</v>
      </c>
      <c r="I250" s="176">
        <v>161.22999999999999</v>
      </c>
      <c r="J250" s="177">
        <f t="shared" si="65"/>
        <v>6739.4139999999998</v>
      </c>
      <c r="K250" s="164"/>
      <c r="L250" s="165"/>
      <c r="M250" s="166" t="s">
        <v>1</v>
      </c>
      <c r="N250" s="167" t="s">
        <v>39</v>
      </c>
      <c r="P250" s="149">
        <f t="shared" si="66"/>
        <v>0</v>
      </c>
      <c r="Q250" s="149">
        <v>2.1999999999999999E-2</v>
      </c>
      <c r="R250" s="149">
        <f t="shared" si="67"/>
        <v>0.91959999999999986</v>
      </c>
      <c r="S250" s="149">
        <v>0</v>
      </c>
      <c r="T250" s="150">
        <f t="shared" si="68"/>
        <v>0</v>
      </c>
      <c r="AR250" s="151" t="s">
        <v>401</v>
      </c>
      <c r="AT250" s="151" t="s">
        <v>275</v>
      </c>
      <c r="AU250" s="151" t="s">
        <v>86</v>
      </c>
      <c r="AY250" s="13" t="s">
        <v>163</v>
      </c>
      <c r="BE250" s="152">
        <f t="shared" si="69"/>
        <v>0</v>
      </c>
      <c r="BF250" s="152">
        <f t="shared" si="70"/>
        <v>6739.4139999999998</v>
      </c>
      <c r="BG250" s="152">
        <f t="shared" si="71"/>
        <v>0</v>
      </c>
      <c r="BH250" s="152">
        <f t="shared" si="72"/>
        <v>0</v>
      </c>
      <c r="BI250" s="152">
        <f t="shared" si="73"/>
        <v>0</v>
      </c>
      <c r="BJ250" s="13" t="s">
        <v>86</v>
      </c>
      <c r="BK250" s="153">
        <f t="shared" si="74"/>
        <v>6739.4139999999998</v>
      </c>
      <c r="BL250" s="13" t="s">
        <v>233</v>
      </c>
      <c r="BM250" s="151" t="s">
        <v>646</v>
      </c>
    </row>
    <row r="251" spans="2:65" s="1" customFormat="1" ht="13.9" customHeight="1" x14ac:dyDescent="0.2">
      <c r="B251" s="115"/>
      <c r="C251" s="141" t="s">
        <v>647</v>
      </c>
      <c r="D251" s="141" t="s">
        <v>165</v>
      </c>
      <c r="E251" s="142" t="s">
        <v>648</v>
      </c>
      <c r="F251" s="143" t="s">
        <v>649</v>
      </c>
      <c r="G251" s="144" t="s">
        <v>179</v>
      </c>
      <c r="H251" s="145">
        <v>5.9</v>
      </c>
      <c r="I251" s="174">
        <v>8.3699999999999992</v>
      </c>
      <c r="J251" s="175">
        <f t="shared" si="65"/>
        <v>49.383000000000003</v>
      </c>
      <c r="K251" s="147"/>
      <c r="L251" s="27"/>
      <c r="M251" s="148" t="s">
        <v>1</v>
      </c>
      <c r="N251" s="114" t="s">
        <v>39</v>
      </c>
      <c r="P251" s="149">
        <f t="shared" si="66"/>
        <v>0</v>
      </c>
      <c r="Q251" s="149">
        <v>4.2499999999999998E-4</v>
      </c>
      <c r="R251" s="149">
        <f t="shared" si="67"/>
        <v>2.5075000000000002E-3</v>
      </c>
      <c r="S251" s="149">
        <v>0</v>
      </c>
      <c r="T251" s="150">
        <f t="shared" si="68"/>
        <v>0</v>
      </c>
      <c r="AR251" s="151" t="s">
        <v>233</v>
      </c>
      <c r="AT251" s="151" t="s">
        <v>165</v>
      </c>
      <c r="AU251" s="151" t="s">
        <v>86</v>
      </c>
      <c r="AY251" s="13" t="s">
        <v>163</v>
      </c>
      <c r="BE251" s="152">
        <f t="shared" si="69"/>
        <v>0</v>
      </c>
      <c r="BF251" s="152">
        <f t="shared" si="70"/>
        <v>49.383000000000003</v>
      </c>
      <c r="BG251" s="152">
        <f t="shared" si="71"/>
        <v>0</v>
      </c>
      <c r="BH251" s="152">
        <f t="shared" si="72"/>
        <v>0</v>
      </c>
      <c r="BI251" s="152">
        <f t="shared" si="73"/>
        <v>0</v>
      </c>
      <c r="BJ251" s="13" t="s">
        <v>86</v>
      </c>
      <c r="BK251" s="153">
        <f t="shared" si="74"/>
        <v>49.383000000000003</v>
      </c>
      <c r="BL251" s="13" t="s">
        <v>233</v>
      </c>
      <c r="BM251" s="151" t="s">
        <v>650</v>
      </c>
    </row>
    <row r="252" spans="2:65" s="1" customFormat="1" ht="13.9" customHeight="1" x14ac:dyDescent="0.2">
      <c r="B252" s="115"/>
      <c r="C252" s="159" t="s">
        <v>651</v>
      </c>
      <c r="D252" s="159" t="s">
        <v>275</v>
      </c>
      <c r="E252" s="160" t="s">
        <v>652</v>
      </c>
      <c r="F252" s="161" t="s">
        <v>653</v>
      </c>
      <c r="G252" s="162" t="s">
        <v>187</v>
      </c>
      <c r="H252" s="163">
        <v>1</v>
      </c>
      <c r="I252" s="176">
        <v>700</v>
      </c>
      <c r="J252" s="177">
        <f t="shared" si="65"/>
        <v>700</v>
      </c>
      <c r="K252" s="164"/>
      <c r="L252" s="165"/>
      <c r="M252" s="166" t="s">
        <v>1</v>
      </c>
      <c r="N252" s="167" t="s">
        <v>39</v>
      </c>
      <c r="P252" s="149">
        <f t="shared" si="66"/>
        <v>0</v>
      </c>
      <c r="Q252" s="149">
        <v>4.6019999999999998E-2</v>
      </c>
      <c r="R252" s="149">
        <f t="shared" si="67"/>
        <v>4.6019999999999998E-2</v>
      </c>
      <c r="S252" s="149">
        <v>0</v>
      </c>
      <c r="T252" s="150">
        <f t="shared" si="68"/>
        <v>0</v>
      </c>
      <c r="AR252" s="151" t="s">
        <v>401</v>
      </c>
      <c r="AT252" s="151" t="s">
        <v>275</v>
      </c>
      <c r="AU252" s="151" t="s">
        <v>86</v>
      </c>
      <c r="AY252" s="13" t="s">
        <v>163</v>
      </c>
      <c r="BE252" s="152">
        <f t="shared" si="69"/>
        <v>0</v>
      </c>
      <c r="BF252" s="152">
        <f t="shared" si="70"/>
        <v>700</v>
      </c>
      <c r="BG252" s="152">
        <f t="shared" si="71"/>
        <v>0</v>
      </c>
      <c r="BH252" s="152">
        <f t="shared" si="72"/>
        <v>0</v>
      </c>
      <c r="BI252" s="152">
        <f t="shared" si="73"/>
        <v>0</v>
      </c>
      <c r="BJ252" s="13" t="s">
        <v>86</v>
      </c>
      <c r="BK252" s="153">
        <f t="shared" si="74"/>
        <v>700</v>
      </c>
      <c r="BL252" s="13" t="s">
        <v>233</v>
      </c>
      <c r="BM252" s="151" t="s">
        <v>654</v>
      </c>
    </row>
    <row r="253" spans="2:65" s="1" customFormat="1" ht="22.15" customHeight="1" x14ac:dyDescent="0.2">
      <c r="B253" s="115"/>
      <c r="C253" s="141" t="s">
        <v>655</v>
      </c>
      <c r="D253" s="141" t="s">
        <v>165</v>
      </c>
      <c r="E253" s="142" t="s">
        <v>656</v>
      </c>
      <c r="F253" s="143" t="s">
        <v>657</v>
      </c>
      <c r="G253" s="144" t="s">
        <v>187</v>
      </c>
      <c r="H253" s="145">
        <v>8</v>
      </c>
      <c r="I253" s="174">
        <v>12.31</v>
      </c>
      <c r="J253" s="175">
        <f t="shared" si="65"/>
        <v>98.48</v>
      </c>
      <c r="K253" s="147"/>
      <c r="L253" s="27"/>
      <c r="M253" s="148" t="s">
        <v>1</v>
      </c>
      <c r="N253" s="114" t="s">
        <v>39</v>
      </c>
      <c r="P253" s="149">
        <f t="shared" si="66"/>
        <v>0</v>
      </c>
      <c r="Q253" s="149">
        <v>3.0400000000000002E-4</v>
      </c>
      <c r="R253" s="149">
        <f t="shared" si="67"/>
        <v>2.4320000000000001E-3</v>
      </c>
      <c r="S253" s="149">
        <v>0</v>
      </c>
      <c r="T253" s="150">
        <f t="shared" si="68"/>
        <v>0</v>
      </c>
      <c r="AR253" s="151" t="s">
        <v>233</v>
      </c>
      <c r="AT253" s="151" t="s">
        <v>165</v>
      </c>
      <c r="AU253" s="151" t="s">
        <v>86</v>
      </c>
      <c r="AY253" s="13" t="s">
        <v>163</v>
      </c>
      <c r="BE253" s="152">
        <f t="shared" si="69"/>
        <v>0</v>
      </c>
      <c r="BF253" s="152">
        <f t="shared" si="70"/>
        <v>98.48</v>
      </c>
      <c r="BG253" s="152">
        <f t="shared" si="71"/>
        <v>0</v>
      </c>
      <c r="BH253" s="152">
        <f t="shared" si="72"/>
        <v>0</v>
      </c>
      <c r="BI253" s="152">
        <f t="shared" si="73"/>
        <v>0</v>
      </c>
      <c r="BJ253" s="13" t="s">
        <v>86</v>
      </c>
      <c r="BK253" s="153">
        <f t="shared" si="74"/>
        <v>98.48</v>
      </c>
      <c r="BL253" s="13" t="s">
        <v>233</v>
      </c>
      <c r="BM253" s="151" t="s">
        <v>658</v>
      </c>
    </row>
    <row r="254" spans="2:65" s="1" customFormat="1" ht="22.15" customHeight="1" x14ac:dyDescent="0.2">
      <c r="B254" s="115"/>
      <c r="C254" s="141" t="s">
        <v>659</v>
      </c>
      <c r="D254" s="141" t="s">
        <v>165</v>
      </c>
      <c r="E254" s="142" t="s">
        <v>660</v>
      </c>
      <c r="F254" s="143" t="s">
        <v>661</v>
      </c>
      <c r="G254" s="144" t="s">
        <v>187</v>
      </c>
      <c r="H254" s="145">
        <v>2</v>
      </c>
      <c r="I254" s="174">
        <v>13.56</v>
      </c>
      <c r="J254" s="175">
        <f t="shared" si="65"/>
        <v>27.12</v>
      </c>
      <c r="K254" s="147"/>
      <c r="L254" s="27"/>
      <c r="M254" s="148" t="s">
        <v>1</v>
      </c>
      <c r="N254" s="114" t="s">
        <v>39</v>
      </c>
      <c r="P254" s="149">
        <f t="shared" si="66"/>
        <v>0</v>
      </c>
      <c r="Q254" s="149">
        <v>3.2000000000000003E-4</v>
      </c>
      <c r="R254" s="149">
        <f t="shared" si="67"/>
        <v>6.4000000000000005E-4</v>
      </c>
      <c r="S254" s="149">
        <v>0</v>
      </c>
      <c r="T254" s="150">
        <f t="shared" si="68"/>
        <v>0</v>
      </c>
      <c r="AR254" s="151" t="s">
        <v>233</v>
      </c>
      <c r="AT254" s="151" t="s">
        <v>165</v>
      </c>
      <c r="AU254" s="151" t="s">
        <v>86</v>
      </c>
      <c r="AY254" s="13" t="s">
        <v>163</v>
      </c>
      <c r="BE254" s="152">
        <f t="shared" si="69"/>
        <v>0</v>
      </c>
      <c r="BF254" s="152">
        <f t="shared" si="70"/>
        <v>27.12</v>
      </c>
      <c r="BG254" s="152">
        <f t="shared" si="71"/>
        <v>0</v>
      </c>
      <c r="BH254" s="152">
        <f t="shared" si="72"/>
        <v>0</v>
      </c>
      <c r="BI254" s="152">
        <f t="shared" si="73"/>
        <v>0</v>
      </c>
      <c r="BJ254" s="13" t="s">
        <v>86</v>
      </c>
      <c r="BK254" s="153">
        <f t="shared" si="74"/>
        <v>27.12</v>
      </c>
      <c r="BL254" s="13" t="s">
        <v>233</v>
      </c>
      <c r="BM254" s="151" t="s">
        <v>662</v>
      </c>
    </row>
    <row r="255" spans="2:65" s="1" customFormat="1" ht="13.9" customHeight="1" x14ac:dyDescent="0.2">
      <c r="B255" s="115"/>
      <c r="C255" s="159" t="s">
        <v>663</v>
      </c>
      <c r="D255" s="159" t="s">
        <v>275</v>
      </c>
      <c r="E255" s="160" t="s">
        <v>664</v>
      </c>
      <c r="F255" s="161" t="s">
        <v>665</v>
      </c>
      <c r="G255" s="162" t="s">
        <v>179</v>
      </c>
      <c r="H255" s="163">
        <v>22</v>
      </c>
      <c r="I255" s="176">
        <v>17.16</v>
      </c>
      <c r="J255" s="177">
        <f t="shared" si="65"/>
        <v>377.52</v>
      </c>
      <c r="K255" s="164"/>
      <c r="L255" s="165"/>
      <c r="M255" s="166" t="s">
        <v>1</v>
      </c>
      <c r="N255" s="167" t="s">
        <v>39</v>
      </c>
      <c r="P255" s="149">
        <f t="shared" si="66"/>
        <v>0</v>
      </c>
      <c r="Q255" s="149">
        <v>1.14E-3</v>
      </c>
      <c r="R255" s="149">
        <f t="shared" si="67"/>
        <v>2.5079999999999998E-2</v>
      </c>
      <c r="S255" s="149">
        <v>0</v>
      </c>
      <c r="T255" s="150">
        <f t="shared" si="68"/>
        <v>0</v>
      </c>
      <c r="AR255" s="151" t="s">
        <v>401</v>
      </c>
      <c r="AT255" s="151" t="s">
        <v>275</v>
      </c>
      <c r="AU255" s="151" t="s">
        <v>86</v>
      </c>
      <c r="AY255" s="13" t="s">
        <v>163</v>
      </c>
      <c r="BE255" s="152">
        <f t="shared" si="69"/>
        <v>0</v>
      </c>
      <c r="BF255" s="152">
        <f t="shared" si="70"/>
        <v>377.52</v>
      </c>
      <c r="BG255" s="152">
        <f t="shared" si="71"/>
        <v>0</v>
      </c>
      <c r="BH255" s="152">
        <f t="shared" si="72"/>
        <v>0</v>
      </c>
      <c r="BI255" s="152">
        <f t="shared" si="73"/>
        <v>0</v>
      </c>
      <c r="BJ255" s="13" t="s">
        <v>86</v>
      </c>
      <c r="BK255" s="153">
        <f t="shared" si="74"/>
        <v>377.52</v>
      </c>
      <c r="BL255" s="13" t="s">
        <v>233</v>
      </c>
      <c r="BM255" s="151" t="s">
        <v>666</v>
      </c>
    </row>
    <row r="256" spans="2:65" s="1" customFormat="1" ht="22.15" customHeight="1" x14ac:dyDescent="0.2">
      <c r="B256" s="115"/>
      <c r="C256" s="141" t="s">
        <v>667</v>
      </c>
      <c r="D256" s="141" t="s">
        <v>165</v>
      </c>
      <c r="E256" s="142" t="s">
        <v>668</v>
      </c>
      <c r="F256" s="143" t="s">
        <v>669</v>
      </c>
      <c r="G256" s="144" t="s">
        <v>488</v>
      </c>
      <c r="H256" s="146">
        <v>0.8</v>
      </c>
      <c r="I256" s="174">
        <v>0.8</v>
      </c>
      <c r="J256" s="175">
        <f t="shared" si="65"/>
        <v>0.64</v>
      </c>
      <c r="K256" s="147"/>
      <c r="L256" s="27"/>
      <c r="M256" s="148" t="s">
        <v>1</v>
      </c>
      <c r="N256" s="114" t="s">
        <v>39</v>
      </c>
      <c r="P256" s="149">
        <f t="shared" si="66"/>
        <v>0</v>
      </c>
      <c r="Q256" s="149">
        <v>0</v>
      </c>
      <c r="R256" s="149">
        <f t="shared" si="67"/>
        <v>0</v>
      </c>
      <c r="S256" s="149">
        <v>0</v>
      </c>
      <c r="T256" s="150">
        <f t="shared" si="68"/>
        <v>0</v>
      </c>
      <c r="AR256" s="151" t="s">
        <v>233</v>
      </c>
      <c r="AT256" s="151" t="s">
        <v>165</v>
      </c>
      <c r="AU256" s="151" t="s">
        <v>86</v>
      </c>
      <c r="AY256" s="13" t="s">
        <v>163</v>
      </c>
      <c r="BE256" s="152">
        <f t="shared" si="69"/>
        <v>0</v>
      </c>
      <c r="BF256" s="152">
        <f t="shared" si="70"/>
        <v>0.64</v>
      </c>
      <c r="BG256" s="152">
        <f t="shared" si="71"/>
        <v>0</v>
      </c>
      <c r="BH256" s="152">
        <f t="shared" si="72"/>
        <v>0</v>
      </c>
      <c r="BI256" s="152">
        <f t="shared" si="73"/>
        <v>0</v>
      </c>
      <c r="BJ256" s="13" t="s">
        <v>86</v>
      </c>
      <c r="BK256" s="153">
        <f t="shared" si="74"/>
        <v>0.64</v>
      </c>
      <c r="BL256" s="13" t="s">
        <v>233</v>
      </c>
      <c r="BM256" s="151" t="s">
        <v>670</v>
      </c>
    </row>
    <row r="257" spans="2:65" s="11" customFormat="1" ht="22.9" customHeight="1" x14ac:dyDescent="0.2">
      <c r="B257" s="132"/>
      <c r="D257" s="133" t="s">
        <v>72</v>
      </c>
      <c r="E257" s="140" t="s">
        <v>268</v>
      </c>
      <c r="F257" s="140" t="s">
        <v>269</v>
      </c>
      <c r="I257" s="171"/>
      <c r="J257" s="173">
        <f>BK257</f>
        <v>89953.40800000001</v>
      </c>
      <c r="L257" s="132"/>
      <c r="M257" s="135"/>
      <c r="P257" s="136">
        <f>SUM(P258:P267)</f>
        <v>0</v>
      </c>
      <c r="R257" s="136">
        <f>SUM(R258:R267)</f>
        <v>6.1776278419999997</v>
      </c>
      <c r="T257" s="137">
        <f>SUM(T258:T267)</f>
        <v>0</v>
      </c>
      <c r="AR257" s="133" t="s">
        <v>86</v>
      </c>
      <c r="AT257" s="138" t="s">
        <v>72</v>
      </c>
      <c r="AU257" s="138" t="s">
        <v>80</v>
      </c>
      <c r="AY257" s="133" t="s">
        <v>163</v>
      </c>
      <c r="BK257" s="139">
        <f>SUM(BK258:BK267)</f>
        <v>89953.40800000001</v>
      </c>
    </row>
    <row r="258" spans="2:65" s="1" customFormat="1" ht="22.15" customHeight="1" x14ac:dyDescent="0.2">
      <c r="B258" s="115"/>
      <c r="C258" s="141" t="s">
        <v>671</v>
      </c>
      <c r="D258" s="141" t="s">
        <v>165</v>
      </c>
      <c r="E258" s="142" t="s">
        <v>672</v>
      </c>
      <c r="F258" s="143" t="s">
        <v>673</v>
      </c>
      <c r="G258" s="144" t="s">
        <v>187</v>
      </c>
      <c r="H258" s="145">
        <v>2</v>
      </c>
      <c r="I258" s="174">
        <v>35.06</v>
      </c>
      <c r="J258" s="175">
        <f t="shared" ref="J258:J267" si="75">ROUND(I258*H258,3)</f>
        <v>70.12</v>
      </c>
      <c r="K258" s="147"/>
      <c r="L258" s="27"/>
      <c r="M258" s="148" t="s">
        <v>1</v>
      </c>
      <c r="N258" s="114" t="s">
        <v>39</v>
      </c>
      <c r="P258" s="149">
        <f t="shared" ref="P258:P267" si="76">O258*H258</f>
        <v>0</v>
      </c>
      <c r="Q258" s="149">
        <v>9.8992099999999994E-4</v>
      </c>
      <c r="R258" s="149">
        <f t="shared" ref="R258:R267" si="77">Q258*H258</f>
        <v>1.9798419999999999E-3</v>
      </c>
      <c r="S258" s="149">
        <v>0</v>
      </c>
      <c r="T258" s="150">
        <f t="shared" ref="T258:T267" si="78">S258*H258</f>
        <v>0</v>
      </c>
      <c r="AR258" s="151" t="s">
        <v>233</v>
      </c>
      <c r="AT258" s="151" t="s">
        <v>165</v>
      </c>
      <c r="AU258" s="151" t="s">
        <v>86</v>
      </c>
      <c r="AY258" s="13" t="s">
        <v>163</v>
      </c>
      <c r="BE258" s="152">
        <f t="shared" ref="BE258:BE267" si="79">IF(N258="základná",J258,0)</f>
        <v>0</v>
      </c>
      <c r="BF258" s="152">
        <f t="shared" ref="BF258:BF267" si="80">IF(N258="znížená",J258,0)</f>
        <v>70.12</v>
      </c>
      <c r="BG258" s="152">
        <f t="shared" ref="BG258:BG267" si="81">IF(N258="zákl. prenesená",J258,0)</f>
        <v>0</v>
      </c>
      <c r="BH258" s="152">
        <f t="shared" ref="BH258:BH267" si="82">IF(N258="zníž. prenesená",J258,0)</f>
        <v>0</v>
      </c>
      <c r="BI258" s="152">
        <f t="shared" ref="BI258:BI267" si="83">IF(N258="nulová",J258,0)</f>
        <v>0</v>
      </c>
      <c r="BJ258" s="13" t="s">
        <v>86</v>
      </c>
      <c r="BK258" s="153">
        <f t="shared" ref="BK258:BK267" si="84">ROUND(I258*H258,3)</f>
        <v>70.12</v>
      </c>
      <c r="BL258" s="13" t="s">
        <v>233</v>
      </c>
      <c r="BM258" s="151" t="s">
        <v>674</v>
      </c>
    </row>
    <row r="259" spans="2:65" s="1" customFormat="1" ht="34.9" customHeight="1" x14ac:dyDescent="0.2">
      <c r="B259" s="115"/>
      <c r="C259" s="159" t="s">
        <v>675</v>
      </c>
      <c r="D259" s="159" t="s">
        <v>275</v>
      </c>
      <c r="E259" s="160" t="s">
        <v>676</v>
      </c>
      <c r="F259" s="161" t="s">
        <v>677</v>
      </c>
      <c r="G259" s="162" t="s">
        <v>187</v>
      </c>
      <c r="H259" s="163">
        <v>2</v>
      </c>
      <c r="I259" s="176">
        <v>136</v>
      </c>
      <c r="J259" s="177">
        <f t="shared" si="75"/>
        <v>272</v>
      </c>
      <c r="K259" s="164"/>
      <c r="L259" s="165"/>
      <c r="M259" s="166" t="s">
        <v>1</v>
      </c>
      <c r="N259" s="167" t="s">
        <v>39</v>
      </c>
      <c r="P259" s="149">
        <f t="shared" si="76"/>
        <v>0</v>
      </c>
      <c r="Q259" s="149">
        <v>1.55E-2</v>
      </c>
      <c r="R259" s="149">
        <f t="shared" si="77"/>
        <v>3.1E-2</v>
      </c>
      <c r="S259" s="149">
        <v>0</v>
      </c>
      <c r="T259" s="150">
        <f t="shared" si="78"/>
        <v>0</v>
      </c>
      <c r="AR259" s="151" t="s">
        <v>401</v>
      </c>
      <c r="AT259" s="151" t="s">
        <v>275</v>
      </c>
      <c r="AU259" s="151" t="s">
        <v>86</v>
      </c>
      <c r="AY259" s="13" t="s">
        <v>163</v>
      </c>
      <c r="BE259" s="152">
        <f t="shared" si="79"/>
        <v>0</v>
      </c>
      <c r="BF259" s="152">
        <f t="shared" si="80"/>
        <v>272</v>
      </c>
      <c r="BG259" s="152">
        <f t="shared" si="81"/>
        <v>0</v>
      </c>
      <c r="BH259" s="152">
        <f t="shared" si="82"/>
        <v>0</v>
      </c>
      <c r="BI259" s="152">
        <f t="shared" si="83"/>
        <v>0</v>
      </c>
      <c r="BJ259" s="13" t="s">
        <v>86</v>
      </c>
      <c r="BK259" s="153">
        <f t="shared" si="84"/>
        <v>272</v>
      </c>
      <c r="BL259" s="13" t="s">
        <v>233</v>
      </c>
      <c r="BM259" s="151" t="s">
        <v>678</v>
      </c>
    </row>
    <row r="260" spans="2:65" s="1" customFormat="1" ht="22.15" customHeight="1" x14ac:dyDescent="0.2">
      <c r="B260" s="115"/>
      <c r="C260" s="141" t="s">
        <v>461</v>
      </c>
      <c r="D260" s="141" t="s">
        <v>165</v>
      </c>
      <c r="E260" s="142" t="s">
        <v>679</v>
      </c>
      <c r="F260" s="143" t="s">
        <v>680</v>
      </c>
      <c r="G260" s="144" t="s">
        <v>179</v>
      </c>
      <c r="H260" s="145">
        <v>7.9</v>
      </c>
      <c r="I260" s="174">
        <v>15.32</v>
      </c>
      <c r="J260" s="175">
        <f t="shared" si="75"/>
        <v>121.02800000000001</v>
      </c>
      <c r="K260" s="147"/>
      <c r="L260" s="27"/>
      <c r="M260" s="148" t="s">
        <v>1</v>
      </c>
      <c r="N260" s="114" t="s">
        <v>39</v>
      </c>
      <c r="P260" s="149">
        <f t="shared" si="76"/>
        <v>0</v>
      </c>
      <c r="Q260" s="149">
        <v>4.2000000000000002E-4</v>
      </c>
      <c r="R260" s="149">
        <f t="shared" si="77"/>
        <v>3.3180000000000002E-3</v>
      </c>
      <c r="S260" s="149">
        <v>0</v>
      </c>
      <c r="T260" s="150">
        <f t="shared" si="78"/>
        <v>0</v>
      </c>
      <c r="AR260" s="151" t="s">
        <v>233</v>
      </c>
      <c r="AT260" s="151" t="s">
        <v>165</v>
      </c>
      <c r="AU260" s="151" t="s">
        <v>86</v>
      </c>
      <c r="AY260" s="13" t="s">
        <v>163</v>
      </c>
      <c r="BE260" s="152">
        <f t="shared" si="79"/>
        <v>0</v>
      </c>
      <c r="BF260" s="152">
        <f t="shared" si="80"/>
        <v>121.02800000000001</v>
      </c>
      <c r="BG260" s="152">
        <f t="shared" si="81"/>
        <v>0</v>
      </c>
      <c r="BH260" s="152">
        <f t="shared" si="82"/>
        <v>0</v>
      </c>
      <c r="BI260" s="152">
        <f t="shared" si="83"/>
        <v>0</v>
      </c>
      <c r="BJ260" s="13" t="s">
        <v>86</v>
      </c>
      <c r="BK260" s="153">
        <f t="shared" si="84"/>
        <v>121.02800000000001</v>
      </c>
      <c r="BL260" s="13" t="s">
        <v>233</v>
      </c>
      <c r="BM260" s="151" t="s">
        <v>681</v>
      </c>
    </row>
    <row r="261" spans="2:65" s="1" customFormat="1" ht="13.9" customHeight="1" x14ac:dyDescent="0.2">
      <c r="B261" s="115"/>
      <c r="C261" s="159" t="s">
        <v>682</v>
      </c>
      <c r="D261" s="159" t="s">
        <v>275</v>
      </c>
      <c r="E261" s="160" t="s">
        <v>683</v>
      </c>
      <c r="F261" s="161" t="s">
        <v>684</v>
      </c>
      <c r="G261" s="162" t="s">
        <v>187</v>
      </c>
      <c r="H261" s="163">
        <v>1</v>
      </c>
      <c r="I261" s="176">
        <v>337</v>
      </c>
      <c r="J261" s="177">
        <f t="shared" si="75"/>
        <v>337</v>
      </c>
      <c r="K261" s="164"/>
      <c r="L261" s="165"/>
      <c r="M261" s="166" t="s">
        <v>1</v>
      </c>
      <c r="N261" s="167" t="s">
        <v>39</v>
      </c>
      <c r="P261" s="149">
        <f t="shared" si="76"/>
        <v>0</v>
      </c>
      <c r="Q261" s="149">
        <v>8.5000000000000006E-2</v>
      </c>
      <c r="R261" s="149">
        <f t="shared" si="77"/>
        <v>8.5000000000000006E-2</v>
      </c>
      <c r="S261" s="149">
        <v>0</v>
      </c>
      <c r="T261" s="150">
        <f t="shared" si="78"/>
        <v>0</v>
      </c>
      <c r="AR261" s="151" t="s">
        <v>401</v>
      </c>
      <c r="AT261" s="151" t="s">
        <v>275</v>
      </c>
      <c r="AU261" s="151" t="s">
        <v>86</v>
      </c>
      <c r="AY261" s="13" t="s">
        <v>163</v>
      </c>
      <c r="BE261" s="152">
        <f t="shared" si="79"/>
        <v>0</v>
      </c>
      <c r="BF261" s="152">
        <f t="shared" si="80"/>
        <v>337</v>
      </c>
      <c r="BG261" s="152">
        <f t="shared" si="81"/>
        <v>0</v>
      </c>
      <c r="BH261" s="152">
        <f t="shared" si="82"/>
        <v>0</v>
      </c>
      <c r="BI261" s="152">
        <f t="shared" si="83"/>
        <v>0</v>
      </c>
      <c r="BJ261" s="13" t="s">
        <v>86</v>
      </c>
      <c r="BK261" s="153">
        <f t="shared" si="84"/>
        <v>337</v>
      </c>
      <c r="BL261" s="13" t="s">
        <v>233</v>
      </c>
      <c r="BM261" s="151" t="s">
        <v>685</v>
      </c>
    </row>
    <row r="262" spans="2:65" s="1" customFormat="1" ht="22.15" customHeight="1" x14ac:dyDescent="0.2">
      <c r="B262" s="115"/>
      <c r="C262" s="141" t="s">
        <v>686</v>
      </c>
      <c r="D262" s="141" t="s">
        <v>165</v>
      </c>
      <c r="E262" s="142" t="s">
        <v>687</v>
      </c>
      <c r="F262" s="143" t="s">
        <v>688</v>
      </c>
      <c r="G262" s="144" t="s">
        <v>187</v>
      </c>
      <c r="H262" s="145">
        <v>13</v>
      </c>
      <c r="I262" s="174">
        <v>37.130000000000003</v>
      </c>
      <c r="J262" s="175">
        <f t="shared" si="75"/>
        <v>482.69</v>
      </c>
      <c r="K262" s="147"/>
      <c r="L262" s="27"/>
      <c r="M262" s="148" t="s">
        <v>1</v>
      </c>
      <c r="N262" s="114" t="s">
        <v>39</v>
      </c>
      <c r="P262" s="149">
        <f t="shared" si="76"/>
        <v>0</v>
      </c>
      <c r="Q262" s="149">
        <v>0</v>
      </c>
      <c r="R262" s="149">
        <f t="shared" si="77"/>
        <v>0</v>
      </c>
      <c r="S262" s="149">
        <v>0</v>
      </c>
      <c r="T262" s="150">
        <f t="shared" si="78"/>
        <v>0</v>
      </c>
      <c r="AR262" s="151" t="s">
        <v>233</v>
      </c>
      <c r="AT262" s="151" t="s">
        <v>165</v>
      </c>
      <c r="AU262" s="151" t="s">
        <v>86</v>
      </c>
      <c r="AY262" s="13" t="s">
        <v>163</v>
      </c>
      <c r="BE262" s="152">
        <f t="shared" si="79"/>
        <v>0</v>
      </c>
      <c r="BF262" s="152">
        <f t="shared" si="80"/>
        <v>482.69</v>
      </c>
      <c r="BG262" s="152">
        <f t="shared" si="81"/>
        <v>0</v>
      </c>
      <c r="BH262" s="152">
        <f t="shared" si="82"/>
        <v>0</v>
      </c>
      <c r="BI262" s="152">
        <f t="shared" si="83"/>
        <v>0</v>
      </c>
      <c r="BJ262" s="13" t="s">
        <v>86</v>
      </c>
      <c r="BK262" s="153">
        <f t="shared" si="84"/>
        <v>482.69</v>
      </c>
      <c r="BL262" s="13" t="s">
        <v>233</v>
      </c>
      <c r="BM262" s="151" t="s">
        <v>689</v>
      </c>
    </row>
    <row r="263" spans="2:65" s="1" customFormat="1" ht="24" x14ac:dyDescent="0.2">
      <c r="B263" s="115"/>
      <c r="C263" s="159" t="s">
        <v>690</v>
      </c>
      <c r="D263" s="159" t="s">
        <v>275</v>
      </c>
      <c r="E263" s="160" t="s">
        <v>691</v>
      </c>
      <c r="F263" s="161" t="s">
        <v>692</v>
      </c>
      <c r="G263" s="162" t="s">
        <v>187</v>
      </c>
      <c r="H263" s="163">
        <v>13</v>
      </c>
      <c r="I263" s="176">
        <v>372</v>
      </c>
      <c r="J263" s="177">
        <f t="shared" si="75"/>
        <v>4836</v>
      </c>
      <c r="K263" s="164"/>
      <c r="L263" s="165"/>
      <c r="M263" s="166" t="s">
        <v>1</v>
      </c>
      <c r="N263" s="167" t="s">
        <v>39</v>
      </c>
      <c r="P263" s="149">
        <f t="shared" si="76"/>
        <v>0</v>
      </c>
      <c r="Q263" s="149">
        <v>2.9700000000000001E-2</v>
      </c>
      <c r="R263" s="149">
        <f t="shared" si="77"/>
        <v>0.3861</v>
      </c>
      <c r="S263" s="149">
        <v>0</v>
      </c>
      <c r="T263" s="150">
        <f t="shared" si="78"/>
        <v>0</v>
      </c>
      <c r="AR263" s="151" t="s">
        <v>401</v>
      </c>
      <c r="AT263" s="151" t="s">
        <v>275</v>
      </c>
      <c r="AU263" s="151" t="s">
        <v>86</v>
      </c>
      <c r="AY263" s="13" t="s">
        <v>163</v>
      </c>
      <c r="BE263" s="152">
        <f t="shared" si="79"/>
        <v>0</v>
      </c>
      <c r="BF263" s="152">
        <f t="shared" si="80"/>
        <v>4836</v>
      </c>
      <c r="BG263" s="152">
        <f t="shared" si="81"/>
        <v>0</v>
      </c>
      <c r="BH263" s="152">
        <f t="shared" si="82"/>
        <v>0</v>
      </c>
      <c r="BI263" s="152">
        <f t="shared" si="83"/>
        <v>0</v>
      </c>
      <c r="BJ263" s="13" t="s">
        <v>86</v>
      </c>
      <c r="BK263" s="153">
        <f t="shared" si="84"/>
        <v>4836</v>
      </c>
      <c r="BL263" s="13" t="s">
        <v>233</v>
      </c>
      <c r="BM263" s="151" t="s">
        <v>693</v>
      </c>
    </row>
    <row r="264" spans="2:65" s="1" customFormat="1" ht="22.15" customHeight="1" x14ac:dyDescent="0.2">
      <c r="B264" s="115"/>
      <c r="C264" s="141" t="s">
        <v>694</v>
      </c>
      <c r="D264" s="141" t="s">
        <v>165</v>
      </c>
      <c r="E264" s="142" t="s">
        <v>695</v>
      </c>
      <c r="F264" s="143" t="s">
        <v>696</v>
      </c>
      <c r="G264" s="144" t="s">
        <v>187</v>
      </c>
      <c r="H264" s="145">
        <v>168</v>
      </c>
      <c r="I264" s="174">
        <v>40.520000000000003</v>
      </c>
      <c r="J264" s="175">
        <f t="shared" si="75"/>
        <v>6807.36</v>
      </c>
      <c r="K264" s="147"/>
      <c r="L264" s="27"/>
      <c r="M264" s="148" t="s">
        <v>1</v>
      </c>
      <c r="N264" s="114" t="s">
        <v>39</v>
      </c>
      <c r="P264" s="149">
        <f t="shared" si="76"/>
        <v>0</v>
      </c>
      <c r="Q264" s="149">
        <v>0</v>
      </c>
      <c r="R264" s="149">
        <f t="shared" si="77"/>
        <v>0</v>
      </c>
      <c r="S264" s="149">
        <v>0</v>
      </c>
      <c r="T264" s="150">
        <f t="shared" si="78"/>
        <v>0</v>
      </c>
      <c r="AR264" s="151" t="s">
        <v>233</v>
      </c>
      <c r="AT264" s="151" t="s">
        <v>165</v>
      </c>
      <c r="AU264" s="151" t="s">
        <v>86</v>
      </c>
      <c r="AY264" s="13" t="s">
        <v>163</v>
      </c>
      <c r="BE264" s="152">
        <f t="shared" si="79"/>
        <v>0</v>
      </c>
      <c r="BF264" s="152">
        <f t="shared" si="80"/>
        <v>6807.36</v>
      </c>
      <c r="BG264" s="152">
        <f t="shared" si="81"/>
        <v>0</v>
      </c>
      <c r="BH264" s="152">
        <f t="shared" si="82"/>
        <v>0</v>
      </c>
      <c r="BI264" s="152">
        <f t="shared" si="83"/>
        <v>0</v>
      </c>
      <c r="BJ264" s="13" t="s">
        <v>86</v>
      </c>
      <c r="BK264" s="153">
        <f t="shared" si="84"/>
        <v>6807.36</v>
      </c>
      <c r="BL264" s="13" t="s">
        <v>233</v>
      </c>
      <c r="BM264" s="151" t="s">
        <v>697</v>
      </c>
    </row>
    <row r="265" spans="2:65" s="1" customFormat="1" ht="12" x14ac:dyDescent="0.2">
      <c r="B265" s="115"/>
      <c r="C265" s="159" t="s">
        <v>698</v>
      </c>
      <c r="D265" s="159" t="s">
        <v>275</v>
      </c>
      <c r="E265" s="160" t="s">
        <v>699</v>
      </c>
      <c r="F265" s="161" t="s">
        <v>700</v>
      </c>
      <c r="G265" s="162" t="s">
        <v>187</v>
      </c>
      <c r="H265" s="163">
        <v>168</v>
      </c>
      <c r="I265" s="176">
        <v>457</v>
      </c>
      <c r="J265" s="177">
        <f t="shared" si="75"/>
        <v>76776</v>
      </c>
      <c r="K265" s="164"/>
      <c r="L265" s="165"/>
      <c r="M265" s="166" t="s">
        <v>1</v>
      </c>
      <c r="N265" s="167" t="s">
        <v>39</v>
      </c>
      <c r="P265" s="149">
        <f t="shared" si="76"/>
        <v>0</v>
      </c>
      <c r="Q265" s="149">
        <v>3.3750000000000002E-2</v>
      </c>
      <c r="R265" s="149">
        <f t="shared" si="77"/>
        <v>5.67</v>
      </c>
      <c r="S265" s="149">
        <v>0</v>
      </c>
      <c r="T265" s="150">
        <f t="shared" si="78"/>
        <v>0</v>
      </c>
      <c r="AR265" s="151" t="s">
        <v>401</v>
      </c>
      <c r="AT265" s="151" t="s">
        <v>275</v>
      </c>
      <c r="AU265" s="151" t="s">
        <v>86</v>
      </c>
      <c r="AY265" s="13" t="s">
        <v>163</v>
      </c>
      <c r="BE265" s="152">
        <f t="shared" si="79"/>
        <v>0</v>
      </c>
      <c r="BF265" s="152">
        <f t="shared" si="80"/>
        <v>76776</v>
      </c>
      <c r="BG265" s="152">
        <f t="shared" si="81"/>
        <v>0</v>
      </c>
      <c r="BH265" s="152">
        <f t="shared" si="82"/>
        <v>0</v>
      </c>
      <c r="BI265" s="152">
        <f t="shared" si="83"/>
        <v>0</v>
      </c>
      <c r="BJ265" s="13" t="s">
        <v>86</v>
      </c>
      <c r="BK265" s="153">
        <f t="shared" si="84"/>
        <v>76776</v>
      </c>
      <c r="BL265" s="13" t="s">
        <v>233</v>
      </c>
      <c r="BM265" s="151" t="s">
        <v>701</v>
      </c>
    </row>
    <row r="266" spans="2:65" s="1" customFormat="1" ht="13.9" customHeight="1" x14ac:dyDescent="0.2">
      <c r="B266" s="115"/>
      <c r="C266" s="141" t="s">
        <v>702</v>
      </c>
      <c r="D266" s="141" t="s">
        <v>165</v>
      </c>
      <c r="E266" s="142" t="s">
        <v>703</v>
      </c>
      <c r="F266" s="143" t="s">
        <v>704</v>
      </c>
      <c r="G266" s="144" t="s">
        <v>187</v>
      </c>
      <c r="H266" s="145">
        <v>1</v>
      </c>
      <c r="I266" s="174">
        <v>250</v>
      </c>
      <c r="J266" s="175">
        <f t="shared" si="75"/>
        <v>250</v>
      </c>
      <c r="K266" s="147"/>
      <c r="L266" s="27"/>
      <c r="M266" s="148" t="s">
        <v>1</v>
      </c>
      <c r="N266" s="114" t="s">
        <v>39</v>
      </c>
      <c r="P266" s="149">
        <f t="shared" si="76"/>
        <v>0</v>
      </c>
      <c r="Q266" s="149">
        <v>2.3000000000000001E-4</v>
      </c>
      <c r="R266" s="149">
        <f t="shared" si="77"/>
        <v>2.3000000000000001E-4</v>
      </c>
      <c r="S266" s="149">
        <v>0</v>
      </c>
      <c r="T266" s="150">
        <f t="shared" si="78"/>
        <v>0</v>
      </c>
      <c r="AR266" s="151" t="s">
        <v>233</v>
      </c>
      <c r="AT266" s="151" t="s">
        <v>165</v>
      </c>
      <c r="AU266" s="151" t="s">
        <v>86</v>
      </c>
      <c r="AY266" s="13" t="s">
        <v>163</v>
      </c>
      <c r="BE266" s="152">
        <f t="shared" si="79"/>
        <v>0</v>
      </c>
      <c r="BF266" s="152">
        <f t="shared" si="80"/>
        <v>250</v>
      </c>
      <c r="BG266" s="152">
        <f t="shared" si="81"/>
        <v>0</v>
      </c>
      <c r="BH266" s="152">
        <f t="shared" si="82"/>
        <v>0</v>
      </c>
      <c r="BI266" s="152">
        <f t="shared" si="83"/>
        <v>0</v>
      </c>
      <c r="BJ266" s="13" t="s">
        <v>86</v>
      </c>
      <c r="BK266" s="153">
        <f t="shared" si="84"/>
        <v>250</v>
      </c>
      <c r="BL266" s="13" t="s">
        <v>233</v>
      </c>
      <c r="BM266" s="151" t="s">
        <v>705</v>
      </c>
    </row>
    <row r="267" spans="2:65" s="1" customFormat="1" ht="22.15" customHeight="1" x14ac:dyDescent="0.2">
      <c r="B267" s="115"/>
      <c r="C267" s="141" t="s">
        <v>706</v>
      </c>
      <c r="D267" s="141" t="s">
        <v>165</v>
      </c>
      <c r="E267" s="142" t="s">
        <v>707</v>
      </c>
      <c r="F267" s="143" t="s">
        <v>708</v>
      </c>
      <c r="G267" s="144" t="s">
        <v>488</v>
      </c>
      <c r="H267" s="146">
        <v>1.1000000000000001</v>
      </c>
      <c r="I267" s="174">
        <v>1.1000000000000001</v>
      </c>
      <c r="J267" s="175">
        <f t="shared" si="75"/>
        <v>1.21</v>
      </c>
      <c r="K267" s="147"/>
      <c r="L267" s="27"/>
      <c r="M267" s="148" t="s">
        <v>1</v>
      </c>
      <c r="N267" s="114" t="s">
        <v>39</v>
      </c>
      <c r="P267" s="149">
        <f t="shared" si="76"/>
        <v>0</v>
      </c>
      <c r="Q267" s="149">
        <v>0</v>
      </c>
      <c r="R267" s="149">
        <f t="shared" si="77"/>
        <v>0</v>
      </c>
      <c r="S267" s="149">
        <v>0</v>
      </c>
      <c r="T267" s="150">
        <f t="shared" si="78"/>
        <v>0</v>
      </c>
      <c r="AR267" s="151" t="s">
        <v>233</v>
      </c>
      <c r="AT267" s="151" t="s">
        <v>165</v>
      </c>
      <c r="AU267" s="151" t="s">
        <v>86</v>
      </c>
      <c r="AY267" s="13" t="s">
        <v>163</v>
      </c>
      <c r="BE267" s="152">
        <f t="shared" si="79"/>
        <v>0</v>
      </c>
      <c r="BF267" s="152">
        <f t="shared" si="80"/>
        <v>1.21</v>
      </c>
      <c r="BG267" s="152">
        <f t="shared" si="81"/>
        <v>0</v>
      </c>
      <c r="BH267" s="152">
        <f t="shared" si="82"/>
        <v>0</v>
      </c>
      <c r="BI267" s="152">
        <f t="shared" si="83"/>
        <v>0</v>
      </c>
      <c r="BJ267" s="13" t="s">
        <v>86</v>
      </c>
      <c r="BK267" s="153">
        <f t="shared" si="84"/>
        <v>1.21</v>
      </c>
      <c r="BL267" s="13" t="s">
        <v>233</v>
      </c>
      <c r="BM267" s="151" t="s">
        <v>709</v>
      </c>
    </row>
    <row r="268" spans="2:65" s="11" customFormat="1" ht="22.9" customHeight="1" x14ac:dyDescent="0.2">
      <c r="B268" s="132"/>
      <c r="D268" s="133" t="s">
        <v>72</v>
      </c>
      <c r="E268" s="140" t="s">
        <v>710</v>
      </c>
      <c r="F268" s="140" t="s">
        <v>711</v>
      </c>
      <c r="I268" s="171"/>
      <c r="J268" s="173">
        <f>BK268</f>
        <v>87.081999999999994</v>
      </c>
      <c r="L268" s="132"/>
      <c r="M268" s="135"/>
      <c r="P268" s="136">
        <f>SUM(P269:P270)</f>
        <v>0</v>
      </c>
      <c r="R268" s="136">
        <f>SUM(R269:R270)</f>
        <v>1.2707390999999998E-2</v>
      </c>
      <c r="T268" s="137">
        <f>SUM(T269:T270)</f>
        <v>0</v>
      </c>
      <c r="AR268" s="133" t="s">
        <v>86</v>
      </c>
      <c r="AT268" s="138" t="s">
        <v>72</v>
      </c>
      <c r="AU268" s="138" t="s">
        <v>80</v>
      </c>
      <c r="AY268" s="133" t="s">
        <v>163</v>
      </c>
      <c r="BK268" s="139">
        <f>SUM(BK269:BK270)</f>
        <v>87.081999999999994</v>
      </c>
    </row>
    <row r="269" spans="2:65" s="1" customFormat="1" ht="22.15" customHeight="1" x14ac:dyDescent="0.2">
      <c r="B269" s="115"/>
      <c r="C269" s="141" t="s">
        <v>712</v>
      </c>
      <c r="D269" s="141" t="s">
        <v>165</v>
      </c>
      <c r="E269" s="142" t="s">
        <v>713</v>
      </c>
      <c r="F269" s="143" t="s">
        <v>714</v>
      </c>
      <c r="G269" s="144" t="s">
        <v>168</v>
      </c>
      <c r="H269" s="145">
        <v>28.74</v>
      </c>
      <c r="I269" s="174">
        <v>1.31</v>
      </c>
      <c r="J269" s="175">
        <f>ROUND(I269*H269,3)</f>
        <v>37.649000000000001</v>
      </c>
      <c r="K269" s="147"/>
      <c r="L269" s="27"/>
      <c r="M269" s="148" t="s">
        <v>1</v>
      </c>
      <c r="N269" s="114" t="s">
        <v>39</v>
      </c>
      <c r="P269" s="149">
        <f>O269*H269</f>
        <v>0</v>
      </c>
      <c r="Q269" s="149">
        <v>1.6574999999999999E-4</v>
      </c>
      <c r="R269" s="149">
        <f>Q269*H269</f>
        <v>4.7636549999999995E-3</v>
      </c>
      <c r="S269" s="149">
        <v>0</v>
      </c>
      <c r="T269" s="150">
        <f>S269*H269</f>
        <v>0</v>
      </c>
      <c r="AR269" s="151" t="s">
        <v>233</v>
      </c>
      <c r="AT269" s="151" t="s">
        <v>165</v>
      </c>
      <c r="AU269" s="151" t="s">
        <v>86</v>
      </c>
      <c r="AY269" s="13" t="s">
        <v>163</v>
      </c>
      <c r="BE269" s="152">
        <f>IF(N269="základná",J269,0)</f>
        <v>0</v>
      </c>
      <c r="BF269" s="152">
        <f>IF(N269="znížená",J269,0)</f>
        <v>37.649000000000001</v>
      </c>
      <c r="BG269" s="152">
        <f>IF(N269="zákl. prenesená",J269,0)</f>
        <v>0</v>
      </c>
      <c r="BH269" s="152">
        <f>IF(N269="zníž. prenesená",J269,0)</f>
        <v>0</v>
      </c>
      <c r="BI269" s="152">
        <f>IF(N269="nulová",J269,0)</f>
        <v>0</v>
      </c>
      <c r="BJ269" s="13" t="s">
        <v>86</v>
      </c>
      <c r="BK269" s="153">
        <f>ROUND(I269*H269,3)</f>
        <v>37.649000000000001</v>
      </c>
      <c r="BL269" s="13" t="s">
        <v>233</v>
      </c>
      <c r="BM269" s="151" t="s">
        <v>715</v>
      </c>
    </row>
    <row r="270" spans="2:65" s="1" customFormat="1" ht="34.9" customHeight="1" x14ac:dyDescent="0.2">
      <c r="B270" s="115"/>
      <c r="C270" s="141" t="s">
        <v>716</v>
      </c>
      <c r="D270" s="141" t="s">
        <v>165</v>
      </c>
      <c r="E270" s="142" t="s">
        <v>717</v>
      </c>
      <c r="F270" s="143" t="s">
        <v>718</v>
      </c>
      <c r="G270" s="144" t="s">
        <v>168</v>
      </c>
      <c r="H270" s="145">
        <v>28.74</v>
      </c>
      <c r="I270" s="174">
        <v>1.72</v>
      </c>
      <c r="J270" s="175">
        <f>ROUND(I270*H270,3)</f>
        <v>49.433</v>
      </c>
      <c r="K270" s="147"/>
      <c r="L270" s="27"/>
      <c r="M270" s="148" t="s">
        <v>1</v>
      </c>
      <c r="N270" s="114" t="s">
        <v>39</v>
      </c>
      <c r="P270" s="149">
        <f>O270*H270</f>
        <v>0</v>
      </c>
      <c r="Q270" s="149">
        <v>2.764E-4</v>
      </c>
      <c r="R270" s="149">
        <f>Q270*H270</f>
        <v>7.9437359999999999E-3</v>
      </c>
      <c r="S270" s="149">
        <v>0</v>
      </c>
      <c r="T270" s="150">
        <f>S270*H270</f>
        <v>0</v>
      </c>
      <c r="AR270" s="151" t="s">
        <v>233</v>
      </c>
      <c r="AT270" s="151" t="s">
        <v>165</v>
      </c>
      <c r="AU270" s="151" t="s">
        <v>86</v>
      </c>
      <c r="AY270" s="13" t="s">
        <v>163</v>
      </c>
      <c r="BE270" s="152">
        <f>IF(N270="základná",J270,0)</f>
        <v>0</v>
      </c>
      <c r="BF270" s="152">
        <f>IF(N270="znížená",J270,0)</f>
        <v>49.433</v>
      </c>
      <c r="BG270" s="152">
        <f>IF(N270="zákl. prenesená",J270,0)</f>
        <v>0</v>
      </c>
      <c r="BH270" s="152">
        <f>IF(N270="zníž. prenesená",J270,0)</f>
        <v>0</v>
      </c>
      <c r="BI270" s="152">
        <f>IF(N270="nulová",J270,0)</f>
        <v>0</v>
      </c>
      <c r="BJ270" s="13" t="s">
        <v>86</v>
      </c>
      <c r="BK270" s="153">
        <f>ROUND(I270*H270,3)</f>
        <v>49.433</v>
      </c>
      <c r="BL270" s="13" t="s">
        <v>233</v>
      </c>
      <c r="BM270" s="151" t="s">
        <v>719</v>
      </c>
    </row>
    <row r="271" spans="2:65" s="11" customFormat="1" ht="25.9" customHeight="1" x14ac:dyDescent="0.2">
      <c r="B271" s="132"/>
      <c r="D271" s="133" t="s">
        <v>72</v>
      </c>
      <c r="E271" s="134" t="s">
        <v>275</v>
      </c>
      <c r="F271" s="134" t="s">
        <v>276</v>
      </c>
      <c r="I271" s="171"/>
      <c r="J271" s="172">
        <f>BK271</f>
        <v>45250</v>
      </c>
      <c r="L271" s="132"/>
      <c r="M271" s="135"/>
      <c r="P271" s="136">
        <f>P272</f>
        <v>0</v>
      </c>
      <c r="R271" s="136">
        <f>R272</f>
        <v>0.51946999999999999</v>
      </c>
      <c r="T271" s="137">
        <f>T272</f>
        <v>0</v>
      </c>
      <c r="AR271" s="133" t="s">
        <v>176</v>
      </c>
      <c r="AT271" s="138" t="s">
        <v>72</v>
      </c>
      <c r="AU271" s="138" t="s">
        <v>73</v>
      </c>
      <c r="AY271" s="133" t="s">
        <v>163</v>
      </c>
      <c r="BK271" s="139">
        <f>BK272</f>
        <v>45250</v>
      </c>
    </row>
    <row r="272" spans="2:65" s="11" customFormat="1" ht="22.9" customHeight="1" x14ac:dyDescent="0.2">
      <c r="B272" s="132"/>
      <c r="D272" s="133" t="s">
        <v>72</v>
      </c>
      <c r="E272" s="140" t="s">
        <v>277</v>
      </c>
      <c r="F272" s="140" t="s">
        <v>278</v>
      </c>
      <c r="I272" s="171"/>
      <c r="J272" s="173">
        <f>BK272</f>
        <v>45250</v>
      </c>
      <c r="L272" s="132"/>
      <c r="M272" s="135"/>
      <c r="P272" s="136">
        <f>SUM(P273:P275)</f>
        <v>0</v>
      </c>
      <c r="R272" s="136">
        <f>SUM(R273:R275)</f>
        <v>0.51946999999999999</v>
      </c>
      <c r="T272" s="137">
        <f>SUM(T273:T275)</f>
        <v>0</v>
      </c>
      <c r="AR272" s="133" t="s">
        <v>176</v>
      </c>
      <c r="AT272" s="138" t="s">
        <v>72</v>
      </c>
      <c r="AU272" s="138" t="s">
        <v>80</v>
      </c>
      <c r="AY272" s="133" t="s">
        <v>163</v>
      </c>
      <c r="BK272" s="139">
        <f>SUM(BK273:BK275)</f>
        <v>45250</v>
      </c>
    </row>
    <row r="273" spans="2:65" s="1" customFormat="1" ht="13.9" customHeight="1" x14ac:dyDescent="0.2">
      <c r="B273" s="115"/>
      <c r="C273" s="141" t="s">
        <v>720</v>
      </c>
      <c r="D273" s="141" t="s">
        <v>165</v>
      </c>
      <c r="E273" s="142" t="s">
        <v>721</v>
      </c>
      <c r="F273" s="143" t="s">
        <v>722</v>
      </c>
      <c r="G273" s="144" t="s">
        <v>187</v>
      </c>
      <c r="H273" s="145">
        <v>181</v>
      </c>
      <c r="I273" s="174">
        <v>50</v>
      </c>
      <c r="J273" s="175">
        <f>ROUND(I273*H273,3)</f>
        <v>9050</v>
      </c>
      <c r="K273" s="147"/>
      <c r="L273" s="27"/>
      <c r="M273" s="148" t="s">
        <v>1</v>
      </c>
      <c r="N273" s="114" t="s">
        <v>39</v>
      </c>
      <c r="P273" s="149">
        <f>O273*H273</f>
        <v>0</v>
      </c>
      <c r="Q273" s="149">
        <v>0</v>
      </c>
      <c r="R273" s="149">
        <f>Q273*H273</f>
        <v>0</v>
      </c>
      <c r="S273" s="149">
        <v>0</v>
      </c>
      <c r="T273" s="150">
        <f>S273*H273</f>
        <v>0</v>
      </c>
      <c r="AR273" s="151" t="s">
        <v>282</v>
      </c>
      <c r="AT273" s="151" t="s">
        <v>165</v>
      </c>
      <c r="AU273" s="151" t="s">
        <v>86</v>
      </c>
      <c r="AY273" s="13" t="s">
        <v>163</v>
      </c>
      <c r="BE273" s="152">
        <f>IF(N273="základná",J273,0)</f>
        <v>0</v>
      </c>
      <c r="BF273" s="152">
        <f>IF(N273="znížená",J273,0)</f>
        <v>9050</v>
      </c>
      <c r="BG273" s="152">
        <f>IF(N273="zákl. prenesená",J273,0)</f>
        <v>0</v>
      </c>
      <c r="BH273" s="152">
        <f>IF(N273="zníž. prenesená",J273,0)</f>
        <v>0</v>
      </c>
      <c r="BI273" s="152">
        <f>IF(N273="nulová",J273,0)</f>
        <v>0</v>
      </c>
      <c r="BJ273" s="13" t="s">
        <v>86</v>
      </c>
      <c r="BK273" s="153">
        <f>ROUND(I273*H273,3)</f>
        <v>9050</v>
      </c>
      <c r="BL273" s="13" t="s">
        <v>282</v>
      </c>
      <c r="BM273" s="151" t="s">
        <v>723</v>
      </c>
    </row>
    <row r="274" spans="2:65" s="1" customFormat="1" ht="13.9" customHeight="1" x14ac:dyDescent="0.2">
      <c r="B274" s="115"/>
      <c r="C274" s="159" t="s">
        <v>724</v>
      </c>
      <c r="D274" s="159" t="s">
        <v>275</v>
      </c>
      <c r="E274" s="160" t="s">
        <v>725</v>
      </c>
      <c r="F274" s="161" t="s">
        <v>726</v>
      </c>
      <c r="G274" s="162" t="s">
        <v>187</v>
      </c>
      <c r="H274" s="163">
        <v>181</v>
      </c>
      <c r="I274" s="176">
        <v>150</v>
      </c>
      <c r="J274" s="177">
        <f>ROUND(I274*H274,3)</f>
        <v>27150</v>
      </c>
      <c r="K274" s="164"/>
      <c r="L274" s="165"/>
      <c r="M274" s="166" t="s">
        <v>1</v>
      </c>
      <c r="N274" s="167" t="s">
        <v>39</v>
      </c>
      <c r="P274" s="149">
        <f>O274*H274</f>
        <v>0</v>
      </c>
      <c r="Q274" s="149">
        <v>2.7699999999999999E-3</v>
      </c>
      <c r="R274" s="149">
        <f>Q274*H274</f>
        <v>0.50136999999999998</v>
      </c>
      <c r="S274" s="149">
        <v>0</v>
      </c>
      <c r="T274" s="150">
        <f>S274*H274</f>
        <v>0</v>
      </c>
      <c r="AR274" s="151" t="s">
        <v>727</v>
      </c>
      <c r="AT274" s="151" t="s">
        <v>275</v>
      </c>
      <c r="AU274" s="151" t="s">
        <v>86</v>
      </c>
      <c r="AY274" s="13" t="s">
        <v>163</v>
      </c>
      <c r="BE274" s="152">
        <f>IF(N274="základná",J274,0)</f>
        <v>0</v>
      </c>
      <c r="BF274" s="152">
        <f>IF(N274="znížená",J274,0)</f>
        <v>27150</v>
      </c>
      <c r="BG274" s="152">
        <f>IF(N274="zákl. prenesená",J274,0)</f>
        <v>0</v>
      </c>
      <c r="BH274" s="152">
        <f>IF(N274="zníž. prenesená",J274,0)</f>
        <v>0</v>
      </c>
      <c r="BI274" s="152">
        <f>IF(N274="nulová",J274,0)</f>
        <v>0</v>
      </c>
      <c r="BJ274" s="13" t="s">
        <v>86</v>
      </c>
      <c r="BK274" s="153">
        <f>ROUND(I274*H274,3)</f>
        <v>27150</v>
      </c>
      <c r="BL274" s="13" t="s">
        <v>727</v>
      </c>
      <c r="BM274" s="151" t="s">
        <v>728</v>
      </c>
    </row>
    <row r="275" spans="2:65" s="1" customFormat="1" ht="13.9" customHeight="1" x14ac:dyDescent="0.2">
      <c r="B275" s="115"/>
      <c r="C275" s="159" t="s">
        <v>729</v>
      </c>
      <c r="D275" s="159" t="s">
        <v>275</v>
      </c>
      <c r="E275" s="160" t="s">
        <v>730</v>
      </c>
      <c r="F275" s="161" t="s">
        <v>731</v>
      </c>
      <c r="G275" s="162" t="s">
        <v>187</v>
      </c>
      <c r="H275" s="163">
        <v>181</v>
      </c>
      <c r="I275" s="176">
        <v>50</v>
      </c>
      <c r="J275" s="177">
        <f>ROUND(I275*H275,3)</f>
        <v>9050</v>
      </c>
      <c r="K275" s="164"/>
      <c r="L275" s="165"/>
      <c r="M275" s="168" t="s">
        <v>1</v>
      </c>
      <c r="N275" s="169" t="s">
        <v>39</v>
      </c>
      <c r="O275" s="156"/>
      <c r="P275" s="157">
        <f>O275*H275</f>
        <v>0</v>
      </c>
      <c r="Q275" s="157">
        <v>1E-4</v>
      </c>
      <c r="R275" s="157">
        <f>Q275*H275</f>
        <v>1.8100000000000002E-2</v>
      </c>
      <c r="S275" s="157">
        <v>0</v>
      </c>
      <c r="T275" s="158">
        <f>S275*H275</f>
        <v>0</v>
      </c>
      <c r="AR275" s="151" t="s">
        <v>727</v>
      </c>
      <c r="AT275" s="151" t="s">
        <v>275</v>
      </c>
      <c r="AU275" s="151" t="s">
        <v>86</v>
      </c>
      <c r="AY275" s="13" t="s">
        <v>163</v>
      </c>
      <c r="BE275" s="152">
        <f>IF(N275="základná",J275,0)</f>
        <v>0</v>
      </c>
      <c r="BF275" s="152">
        <f>IF(N275="znížená",J275,0)</f>
        <v>9050</v>
      </c>
      <c r="BG275" s="152">
        <f>IF(N275="zákl. prenesená",J275,0)</f>
        <v>0</v>
      </c>
      <c r="BH275" s="152">
        <f>IF(N275="zníž. prenesená",J275,0)</f>
        <v>0</v>
      </c>
      <c r="BI275" s="152">
        <f>IF(N275="nulová",J275,0)</f>
        <v>0</v>
      </c>
      <c r="BJ275" s="13" t="s">
        <v>86</v>
      </c>
      <c r="BK275" s="153">
        <f>ROUND(I275*H275,3)</f>
        <v>9050</v>
      </c>
      <c r="BL275" s="13" t="s">
        <v>727</v>
      </c>
      <c r="BM275" s="151" t="s">
        <v>732</v>
      </c>
    </row>
    <row r="276" spans="2:65" s="1" customFormat="1" ht="6.95" customHeight="1" x14ac:dyDescent="0.2">
      <c r="B276" s="39"/>
      <c r="C276" s="40"/>
      <c r="D276" s="40"/>
      <c r="E276" s="40"/>
      <c r="F276" s="40"/>
      <c r="G276" s="40"/>
      <c r="H276" s="40"/>
      <c r="I276" s="40"/>
      <c r="J276" s="40"/>
      <c r="K276" s="40"/>
      <c r="L276" s="27"/>
    </row>
  </sheetData>
  <autoFilter ref="C146:K275" xr:uid="{00000000-0009-0000-0000-000002000000}"/>
  <mergeCells count="17">
    <mergeCell ref="E20:H20"/>
    <mergeCell ref="E29:H29"/>
    <mergeCell ref="E139:H139"/>
    <mergeCell ref="E137:H137"/>
    <mergeCell ref="L2:V2"/>
    <mergeCell ref="D121:F121"/>
    <mergeCell ref="D122:F122"/>
    <mergeCell ref="D123:F123"/>
    <mergeCell ref="E135:H135"/>
    <mergeCell ref="E85:H85"/>
    <mergeCell ref="E87:H87"/>
    <mergeCell ref="E89:H89"/>
    <mergeCell ref="D119:F119"/>
    <mergeCell ref="D120:F120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9"/>
  <sheetViews>
    <sheetView showGridLines="0" topLeftCell="A2" workbookViewId="0">
      <selection activeCell="G77" sqref="G77"/>
    </sheetView>
  </sheetViews>
  <sheetFormatPr defaultRowHeight="11.2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2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95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117</v>
      </c>
      <c r="L4" s="16"/>
      <c r="M4" s="8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14</v>
      </c>
      <c r="L6" s="16"/>
    </row>
    <row r="7" spans="2:46" ht="27" customHeight="1" x14ac:dyDescent="0.2">
      <c r="B7" s="16"/>
      <c r="E7" s="224" t="str">
        <f>'Rekapitulácia stavby'!K6</f>
        <v>SPŠ J. Murgaša B.Bystrica - kompletná rekonštrukcia objektov - zníženie energetickej náročnosti</v>
      </c>
      <c r="F7" s="227"/>
      <c r="G7" s="227"/>
      <c r="H7" s="227"/>
      <c r="L7" s="16"/>
    </row>
    <row r="8" spans="2:46" ht="12" customHeight="1" x14ac:dyDescent="0.2">
      <c r="B8" s="16"/>
      <c r="D8" s="23" t="s">
        <v>118</v>
      </c>
      <c r="L8" s="16"/>
    </row>
    <row r="9" spans="2:46" s="1" customFormat="1" ht="14.45" customHeight="1" x14ac:dyDescent="0.2">
      <c r="B9" s="27"/>
      <c r="E9" s="224" t="s">
        <v>733</v>
      </c>
      <c r="F9" s="223"/>
      <c r="G9" s="223"/>
      <c r="H9" s="223"/>
      <c r="L9" s="27"/>
    </row>
    <row r="10" spans="2:46" s="1" customFormat="1" ht="12" customHeight="1" x14ac:dyDescent="0.2">
      <c r="B10" s="27"/>
      <c r="D10" s="23" t="s">
        <v>120</v>
      </c>
      <c r="L10" s="27"/>
    </row>
    <row r="11" spans="2:46" s="1" customFormat="1" ht="15.6" customHeight="1" x14ac:dyDescent="0.2">
      <c r="B11" s="27"/>
      <c r="E11" s="185" t="s">
        <v>734</v>
      </c>
      <c r="F11" s="223"/>
      <c r="G11" s="223"/>
      <c r="H11" s="223"/>
      <c r="L11" s="27"/>
    </row>
    <row r="12" spans="2:46" s="1" customFormat="1" x14ac:dyDescent="0.2">
      <c r="B12" s="27"/>
      <c r="L12" s="27"/>
    </row>
    <row r="13" spans="2:46" s="1" customFormat="1" ht="12" customHeight="1" x14ac:dyDescent="0.2">
      <c r="B13" s="27"/>
      <c r="D13" s="23" t="s">
        <v>16</v>
      </c>
      <c r="F13" s="21" t="s">
        <v>1</v>
      </c>
      <c r="I13" s="23" t="s">
        <v>17</v>
      </c>
      <c r="J13" s="21" t="s">
        <v>1</v>
      </c>
      <c r="L13" s="27"/>
    </row>
    <row r="14" spans="2:46" s="1" customFormat="1" ht="12" customHeight="1" x14ac:dyDescent="0.2">
      <c r="B14" s="27"/>
      <c r="D14" s="23" t="s">
        <v>18</v>
      </c>
      <c r="F14" s="21" t="s">
        <v>19</v>
      </c>
      <c r="I14" s="23" t="s">
        <v>20</v>
      </c>
      <c r="J14" s="47">
        <f>'Rekapitulácia stavby'!AN8</f>
        <v>44630</v>
      </c>
      <c r="L14" s="27"/>
    </row>
    <row r="15" spans="2:46" s="1" customFormat="1" ht="10.9" customHeight="1" x14ac:dyDescent="0.2">
      <c r="B15" s="27"/>
      <c r="L15" s="27"/>
    </row>
    <row r="16" spans="2:46" s="1" customFormat="1" ht="12" customHeight="1" x14ac:dyDescent="0.2">
      <c r="B16" s="27"/>
      <c r="D16" s="23" t="s">
        <v>21</v>
      </c>
      <c r="I16" s="23" t="s">
        <v>22</v>
      </c>
      <c r="J16" s="21" t="s">
        <v>1</v>
      </c>
      <c r="L16" s="27"/>
    </row>
    <row r="17" spans="2:12" s="1" customFormat="1" ht="18" customHeight="1" x14ac:dyDescent="0.2">
      <c r="B17" s="27"/>
      <c r="E17" s="21" t="s">
        <v>23</v>
      </c>
      <c r="I17" s="23" t="s">
        <v>24</v>
      </c>
      <c r="J17" s="21" t="s">
        <v>1</v>
      </c>
      <c r="L17" s="27"/>
    </row>
    <row r="18" spans="2:12" s="1" customFormat="1" ht="6.95" customHeight="1" x14ac:dyDescent="0.2">
      <c r="B18" s="27"/>
      <c r="L18" s="27"/>
    </row>
    <row r="19" spans="2:12" s="1" customFormat="1" ht="12" customHeight="1" x14ac:dyDescent="0.2">
      <c r="B19" s="27"/>
      <c r="D19" s="23" t="s">
        <v>25</v>
      </c>
      <c r="I19" s="23" t="s">
        <v>22</v>
      </c>
      <c r="J19" s="24" t="str">
        <f>'Rekapitulácia stavby'!AN13</f>
        <v>47210621</v>
      </c>
      <c r="L19" s="27"/>
    </row>
    <row r="20" spans="2:12" s="1" customFormat="1" ht="18" customHeight="1" x14ac:dyDescent="0.2">
      <c r="B20" s="27"/>
      <c r="E20" s="228" t="str">
        <f>'Rekapitulácia stavby'!E14</f>
        <v>VERÓNY OaS s.r.o., Priemyselná 936/3, Krupina</v>
      </c>
      <c r="F20" s="196"/>
      <c r="G20" s="196"/>
      <c r="H20" s="196"/>
      <c r="I20" s="23" t="s">
        <v>24</v>
      </c>
      <c r="J20" s="24" t="str">
        <f>'Rekapitulácia stavby'!AN14</f>
        <v>SK 2023810382</v>
      </c>
      <c r="L20" s="27"/>
    </row>
    <row r="21" spans="2:12" s="1" customFormat="1" ht="6.95" customHeight="1" x14ac:dyDescent="0.2">
      <c r="B21" s="27"/>
      <c r="L21" s="27"/>
    </row>
    <row r="22" spans="2:12" s="1" customFormat="1" ht="12" customHeight="1" x14ac:dyDescent="0.2">
      <c r="B22" s="27"/>
      <c r="D22" s="23" t="s">
        <v>26</v>
      </c>
      <c r="I22" s="23" t="s">
        <v>22</v>
      </c>
      <c r="J22" s="21" t="s">
        <v>1</v>
      </c>
      <c r="L22" s="27"/>
    </row>
    <row r="23" spans="2:12" s="1" customFormat="1" ht="18" customHeight="1" x14ac:dyDescent="0.2">
      <c r="B23" s="27"/>
      <c r="E23" s="21" t="s">
        <v>27</v>
      </c>
      <c r="I23" s="23" t="s">
        <v>24</v>
      </c>
      <c r="J23" s="21" t="s">
        <v>1</v>
      </c>
      <c r="L23" s="27"/>
    </row>
    <row r="24" spans="2:12" s="1" customFormat="1" ht="6.95" customHeight="1" x14ac:dyDescent="0.2">
      <c r="B24" s="27"/>
      <c r="L24" s="27"/>
    </row>
    <row r="25" spans="2:12" s="1" customFormat="1" ht="12" customHeight="1" x14ac:dyDescent="0.2">
      <c r="B25" s="27"/>
      <c r="D25" s="23" t="s">
        <v>30</v>
      </c>
      <c r="I25" s="23" t="s">
        <v>22</v>
      </c>
      <c r="J25" s="21" t="str">
        <f>IF('Rekapitulácia stavby'!AN19="","",'Rekapitulácia stavby'!AN19)</f>
        <v/>
      </c>
      <c r="L25" s="27"/>
    </row>
    <row r="26" spans="2:12" s="1" customFormat="1" ht="18" customHeight="1" x14ac:dyDescent="0.2">
      <c r="B26" s="27"/>
      <c r="E26" s="21" t="str">
        <f>IF('Rekapitulácia stavby'!E20="","",'Rekapitulácia stavby'!E20)</f>
        <v xml:space="preserve"> </v>
      </c>
      <c r="I26" s="23" t="s">
        <v>24</v>
      </c>
      <c r="J26" s="21" t="str">
        <f>IF('Rekapitulácia stavby'!AN20="","",'Rekapitulácia stavby'!AN20)</f>
        <v/>
      </c>
      <c r="L26" s="27"/>
    </row>
    <row r="27" spans="2:12" s="1" customFormat="1" ht="6.95" customHeight="1" x14ac:dyDescent="0.2">
      <c r="B27" s="27"/>
      <c r="L27" s="27"/>
    </row>
    <row r="28" spans="2:12" s="1" customFormat="1" ht="12" customHeight="1" x14ac:dyDescent="0.2">
      <c r="B28" s="27"/>
      <c r="D28" s="23" t="s">
        <v>32</v>
      </c>
      <c r="L28" s="27"/>
    </row>
    <row r="29" spans="2:12" s="7" customFormat="1" ht="14.45" customHeight="1" x14ac:dyDescent="0.2">
      <c r="B29" s="88"/>
      <c r="E29" s="201" t="s">
        <v>1</v>
      </c>
      <c r="F29" s="201"/>
      <c r="G29" s="201"/>
      <c r="H29" s="201"/>
      <c r="L29" s="88"/>
    </row>
    <row r="30" spans="2:12" s="1" customFormat="1" ht="6.95" customHeight="1" x14ac:dyDescent="0.2">
      <c r="B30" s="27"/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D32" s="21" t="s">
        <v>122</v>
      </c>
      <c r="J32" s="89">
        <f>J98</f>
        <v>4010.3249999999998</v>
      </c>
      <c r="L32" s="27"/>
    </row>
    <row r="33" spans="2:12" s="1" customFormat="1" ht="14.45" customHeight="1" x14ac:dyDescent="0.2">
      <c r="B33" s="27"/>
      <c r="D33" s="90" t="s">
        <v>123</v>
      </c>
      <c r="J33" s="89">
        <f>J109</f>
        <v>0</v>
      </c>
      <c r="L33" s="27"/>
    </row>
    <row r="34" spans="2:12" s="1" customFormat="1" ht="25.35" customHeight="1" x14ac:dyDescent="0.2">
      <c r="B34" s="27"/>
      <c r="D34" s="91" t="s">
        <v>33</v>
      </c>
      <c r="J34" s="60">
        <f>ROUND(J32 + J33, 2)</f>
        <v>4010.33</v>
      </c>
      <c r="L34" s="27"/>
    </row>
    <row r="35" spans="2:12" s="1" customFormat="1" ht="6.95" customHeight="1" x14ac:dyDescent="0.2">
      <c r="B35" s="27"/>
      <c r="D35" s="48"/>
      <c r="E35" s="48"/>
      <c r="F35" s="48"/>
      <c r="G35" s="48"/>
      <c r="H35" s="48"/>
      <c r="I35" s="48"/>
      <c r="J35" s="48"/>
      <c r="K35" s="48"/>
      <c r="L35" s="27"/>
    </row>
    <row r="36" spans="2:12" s="1" customFormat="1" ht="14.45" customHeight="1" x14ac:dyDescent="0.2">
      <c r="B36" s="27"/>
      <c r="F36" s="30" t="s">
        <v>35</v>
      </c>
      <c r="I36" s="30" t="s">
        <v>34</v>
      </c>
      <c r="J36" s="30" t="s">
        <v>36</v>
      </c>
      <c r="L36" s="27"/>
    </row>
    <row r="37" spans="2:12" s="1" customFormat="1" ht="14.45" customHeight="1" x14ac:dyDescent="0.2">
      <c r="B37" s="27"/>
      <c r="D37" s="92" t="s">
        <v>37</v>
      </c>
      <c r="E37" s="23" t="s">
        <v>38</v>
      </c>
      <c r="F37" s="80">
        <f>ROUND((SUM(BE109:BE116) + SUM(BE138:BE168)),  2)</f>
        <v>0</v>
      </c>
      <c r="I37" s="93">
        <v>0.2</v>
      </c>
      <c r="J37" s="80">
        <f>ROUND(((SUM(BE109:BE116) + SUM(BE138:BE168))*I37),  2)</f>
        <v>0</v>
      </c>
      <c r="L37" s="27"/>
    </row>
    <row r="38" spans="2:12" s="1" customFormat="1" ht="14.45" customHeight="1" x14ac:dyDescent="0.2">
      <c r="B38" s="27"/>
      <c r="E38" s="23" t="s">
        <v>39</v>
      </c>
      <c r="F38" s="80">
        <f>ROUND((SUM(BF109:BF116) + SUM(BF138:BF168)),  2)</f>
        <v>4010.33</v>
      </c>
      <c r="I38" s="93">
        <v>0.2</v>
      </c>
      <c r="J38" s="80">
        <f>ROUND(((SUM(BF109:BF116) + SUM(BF138:BF168))*I38),  2)</f>
        <v>802.07</v>
      </c>
      <c r="L38" s="27"/>
    </row>
    <row r="39" spans="2:12" s="1" customFormat="1" ht="14.45" hidden="1" customHeight="1" x14ac:dyDescent="0.2">
      <c r="B39" s="27"/>
      <c r="E39" s="23" t="s">
        <v>40</v>
      </c>
      <c r="F39" s="80">
        <f>ROUND((SUM(BG109:BG116) + SUM(BG138:BG168)),  2)</f>
        <v>0</v>
      </c>
      <c r="I39" s="93">
        <v>0.2</v>
      </c>
      <c r="J39" s="80">
        <f>0</f>
        <v>0</v>
      </c>
      <c r="L39" s="27"/>
    </row>
    <row r="40" spans="2:12" s="1" customFormat="1" ht="14.45" hidden="1" customHeight="1" x14ac:dyDescent="0.2">
      <c r="B40" s="27"/>
      <c r="E40" s="23" t="s">
        <v>41</v>
      </c>
      <c r="F40" s="80">
        <f>ROUND((SUM(BH109:BH116) + SUM(BH138:BH168)),  2)</f>
        <v>0</v>
      </c>
      <c r="I40" s="93">
        <v>0.2</v>
      </c>
      <c r="J40" s="80">
        <f>0</f>
        <v>0</v>
      </c>
      <c r="L40" s="27"/>
    </row>
    <row r="41" spans="2:12" s="1" customFormat="1" ht="14.45" hidden="1" customHeight="1" x14ac:dyDescent="0.2">
      <c r="B41" s="27"/>
      <c r="E41" s="23" t="s">
        <v>42</v>
      </c>
      <c r="F41" s="80">
        <f>ROUND((SUM(BI109:BI116) + SUM(BI138:BI168)),  2)</f>
        <v>0</v>
      </c>
      <c r="I41" s="93">
        <v>0</v>
      </c>
      <c r="J41" s="80">
        <f>0</f>
        <v>0</v>
      </c>
      <c r="L41" s="27"/>
    </row>
    <row r="42" spans="2:12" s="1" customFormat="1" ht="6.95" customHeight="1" x14ac:dyDescent="0.2">
      <c r="B42" s="27"/>
      <c r="L42" s="27"/>
    </row>
    <row r="43" spans="2:12" s="1" customFormat="1" ht="25.35" customHeight="1" x14ac:dyDescent="0.2">
      <c r="B43" s="27"/>
      <c r="C43" s="94"/>
      <c r="D43" s="95" t="s">
        <v>43</v>
      </c>
      <c r="E43" s="51"/>
      <c r="F43" s="51"/>
      <c r="G43" s="96" t="s">
        <v>44</v>
      </c>
      <c r="H43" s="97" t="s">
        <v>45</v>
      </c>
      <c r="I43" s="51"/>
      <c r="J43" s="98">
        <f>SUM(J34:J41)</f>
        <v>4812.3999999999996</v>
      </c>
      <c r="K43" s="99"/>
      <c r="L43" s="27"/>
    </row>
    <row r="44" spans="2:12" s="1" customFormat="1" ht="14.45" customHeight="1" x14ac:dyDescent="0.2">
      <c r="B44" s="27"/>
      <c r="L44" s="27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7"/>
      <c r="D61" s="38" t="s">
        <v>48</v>
      </c>
      <c r="E61" s="29"/>
      <c r="F61" s="100" t="s">
        <v>49</v>
      </c>
      <c r="G61" s="38" t="s">
        <v>48</v>
      </c>
      <c r="H61" s="29"/>
      <c r="I61" s="29"/>
      <c r="J61" s="101" t="s">
        <v>49</v>
      </c>
      <c r="K61" s="29"/>
      <c r="L61" s="27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7"/>
      <c r="D76" s="38" t="s">
        <v>48</v>
      </c>
      <c r="E76" s="29"/>
      <c r="F76" s="100" t="s">
        <v>49</v>
      </c>
      <c r="G76" s="38" t="s">
        <v>1492</v>
      </c>
      <c r="H76" s="29"/>
      <c r="I76" s="29"/>
      <c r="J76" s="101" t="s">
        <v>49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12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 x14ac:dyDescent="0.2">
      <c r="B82" s="27"/>
      <c r="C82" s="17" t="s">
        <v>124</v>
      </c>
      <c r="L82" s="27"/>
    </row>
    <row r="83" spans="2:12" s="1" customFormat="1" ht="6.95" customHeight="1" x14ac:dyDescent="0.2">
      <c r="B83" s="27"/>
      <c r="L83" s="27"/>
    </row>
    <row r="84" spans="2:12" s="1" customFormat="1" ht="12" customHeight="1" x14ac:dyDescent="0.2">
      <c r="B84" s="27"/>
      <c r="C84" s="23" t="s">
        <v>14</v>
      </c>
      <c r="L84" s="27"/>
    </row>
    <row r="85" spans="2:12" s="1" customFormat="1" ht="27" customHeight="1" x14ac:dyDescent="0.2">
      <c r="B85" s="27"/>
      <c r="E85" s="224" t="str">
        <f>E7</f>
        <v>SPŠ J. Murgaša B.Bystrica - kompletná rekonštrukcia objektov - zníženie energetickej náročnosti</v>
      </c>
      <c r="F85" s="227"/>
      <c r="G85" s="227"/>
      <c r="H85" s="227"/>
      <c r="L85" s="27"/>
    </row>
    <row r="86" spans="2:12" ht="12" customHeight="1" x14ac:dyDescent="0.2">
      <c r="B86" s="16"/>
      <c r="C86" s="23" t="s">
        <v>118</v>
      </c>
      <c r="L86" s="16"/>
    </row>
    <row r="87" spans="2:12" s="1" customFormat="1" ht="14.45" customHeight="1" x14ac:dyDescent="0.2">
      <c r="B87" s="27"/>
      <c r="E87" s="224" t="s">
        <v>733</v>
      </c>
      <c r="F87" s="223"/>
      <c r="G87" s="223"/>
      <c r="H87" s="223"/>
      <c r="L87" s="27"/>
    </row>
    <row r="88" spans="2:12" s="1" customFormat="1" ht="12" customHeight="1" x14ac:dyDescent="0.2">
      <c r="B88" s="27"/>
      <c r="C88" s="23" t="s">
        <v>120</v>
      </c>
      <c r="L88" s="27"/>
    </row>
    <row r="89" spans="2:12" s="1" customFormat="1" ht="15.6" customHeight="1" x14ac:dyDescent="0.2">
      <c r="B89" s="27"/>
      <c r="E89" s="185" t="str">
        <f>E11</f>
        <v>B1 - Búracie práce</v>
      </c>
      <c r="F89" s="223"/>
      <c r="G89" s="223"/>
      <c r="H89" s="223"/>
      <c r="L89" s="27"/>
    </row>
    <row r="90" spans="2:12" s="1" customFormat="1" ht="6.95" customHeight="1" x14ac:dyDescent="0.2">
      <c r="B90" s="27"/>
      <c r="L90" s="27"/>
    </row>
    <row r="91" spans="2:12" s="1" customFormat="1" ht="12" customHeight="1" x14ac:dyDescent="0.2">
      <c r="B91" s="27"/>
      <c r="C91" s="23" t="s">
        <v>18</v>
      </c>
      <c r="F91" s="21" t="str">
        <f>F14</f>
        <v>Hurbanova 6, 975 18 BB</v>
      </c>
      <c r="I91" s="23" t="s">
        <v>20</v>
      </c>
      <c r="J91" s="47">
        <f>IF(J14="","",J14)</f>
        <v>44630</v>
      </c>
      <c r="L91" s="27"/>
    </row>
    <row r="92" spans="2:12" s="1" customFormat="1" ht="6.95" customHeight="1" x14ac:dyDescent="0.2">
      <c r="B92" s="27"/>
      <c r="L92" s="27"/>
    </row>
    <row r="93" spans="2:12" s="1" customFormat="1" ht="40.9" customHeight="1" x14ac:dyDescent="0.2">
      <c r="B93" s="27"/>
      <c r="C93" s="23" t="s">
        <v>21</v>
      </c>
      <c r="F93" s="21" t="str">
        <f>E17</f>
        <v>SPŠ J. Murgaša, Banská Bystrica</v>
      </c>
      <c r="I93" s="23" t="s">
        <v>26</v>
      </c>
      <c r="J93" s="25" t="str">
        <f>E23</f>
        <v>VISIA s.r.o ,Sládkovičova 2052/50A Šala</v>
      </c>
      <c r="L93" s="27"/>
    </row>
    <row r="94" spans="2:12" s="1" customFormat="1" ht="15.6" customHeight="1" x14ac:dyDescent="0.2">
      <c r="B94" s="27"/>
      <c r="C94" s="23" t="s">
        <v>25</v>
      </c>
      <c r="F94" s="21" t="str">
        <f>IF(E20="","",E20)</f>
        <v>VERÓNY OaS s.r.o., Priemyselná 936/3, Krupina</v>
      </c>
      <c r="I94" s="23" t="s">
        <v>30</v>
      </c>
      <c r="J94" s="25" t="str">
        <f>E26</f>
        <v xml:space="preserve"> </v>
      </c>
      <c r="L94" s="27"/>
    </row>
    <row r="95" spans="2:12" s="1" customFormat="1" ht="10.35" customHeight="1" x14ac:dyDescent="0.2">
      <c r="B95" s="27"/>
      <c r="L95" s="27"/>
    </row>
    <row r="96" spans="2:12" s="1" customFormat="1" ht="29.25" customHeight="1" x14ac:dyDescent="0.2">
      <c r="B96" s="27"/>
      <c r="C96" s="102" t="s">
        <v>125</v>
      </c>
      <c r="D96" s="94"/>
      <c r="E96" s="94"/>
      <c r="F96" s="94"/>
      <c r="G96" s="94"/>
      <c r="H96" s="94"/>
      <c r="I96" s="94"/>
      <c r="J96" s="103" t="s">
        <v>126</v>
      </c>
      <c r="K96" s="94"/>
      <c r="L96" s="27"/>
    </row>
    <row r="97" spans="2:65" s="1" customFormat="1" ht="10.35" customHeight="1" x14ac:dyDescent="0.2">
      <c r="B97" s="27"/>
      <c r="L97" s="27"/>
    </row>
    <row r="98" spans="2:65" s="1" customFormat="1" ht="22.9" customHeight="1" x14ac:dyDescent="0.2">
      <c r="B98" s="27"/>
      <c r="C98" s="104" t="s">
        <v>127</v>
      </c>
      <c r="J98" s="60">
        <f>J138</f>
        <v>4010.3249999999998</v>
      </c>
      <c r="L98" s="27"/>
      <c r="AU98" s="13" t="s">
        <v>128</v>
      </c>
    </row>
    <row r="99" spans="2:65" s="8" customFormat="1" ht="24.95" customHeight="1" x14ac:dyDescent="0.2">
      <c r="B99" s="105"/>
      <c r="D99" s="106" t="s">
        <v>129</v>
      </c>
      <c r="E99" s="107"/>
      <c r="F99" s="107"/>
      <c r="G99" s="107"/>
      <c r="H99" s="107"/>
      <c r="I99" s="107"/>
      <c r="J99" s="108">
        <f>J139</f>
        <v>3102.1699999999996</v>
      </c>
      <c r="L99" s="105"/>
    </row>
    <row r="100" spans="2:65" s="9" customFormat="1" ht="19.899999999999999" customHeight="1" x14ac:dyDescent="0.2">
      <c r="B100" s="109"/>
      <c r="D100" s="110" t="s">
        <v>130</v>
      </c>
      <c r="E100" s="111"/>
      <c r="F100" s="111"/>
      <c r="G100" s="111"/>
      <c r="H100" s="111"/>
      <c r="I100" s="111"/>
      <c r="J100" s="112">
        <f>J140</f>
        <v>1474.4089999999999</v>
      </c>
      <c r="L100" s="109"/>
    </row>
    <row r="101" spans="2:65" s="9" customFormat="1" ht="19.899999999999999" customHeight="1" x14ac:dyDescent="0.2">
      <c r="B101" s="109"/>
      <c r="D101" s="110" t="s">
        <v>131</v>
      </c>
      <c r="E101" s="111"/>
      <c r="F101" s="111"/>
      <c r="G101" s="111"/>
      <c r="H101" s="111"/>
      <c r="I101" s="111"/>
      <c r="J101" s="112">
        <f>J143</f>
        <v>1627.7609999999997</v>
      </c>
      <c r="L101" s="109"/>
    </row>
    <row r="102" spans="2:65" s="8" customFormat="1" ht="24.95" customHeight="1" x14ac:dyDescent="0.2">
      <c r="B102" s="105"/>
      <c r="D102" s="106" t="s">
        <v>132</v>
      </c>
      <c r="E102" s="107"/>
      <c r="F102" s="107"/>
      <c r="G102" s="107"/>
      <c r="H102" s="107"/>
      <c r="I102" s="107"/>
      <c r="J102" s="108">
        <f>J157</f>
        <v>908.15499999999997</v>
      </c>
      <c r="L102" s="105"/>
    </row>
    <row r="103" spans="2:65" s="9" customFormat="1" ht="19.899999999999999" customHeight="1" x14ac:dyDescent="0.2">
      <c r="B103" s="109"/>
      <c r="D103" s="110" t="s">
        <v>133</v>
      </c>
      <c r="E103" s="111"/>
      <c r="F103" s="111"/>
      <c r="G103" s="111"/>
      <c r="H103" s="111"/>
      <c r="I103" s="111"/>
      <c r="J103" s="112">
        <f>J158</f>
        <v>60.2</v>
      </c>
      <c r="L103" s="109"/>
    </row>
    <row r="104" spans="2:65" s="9" customFormat="1" ht="19.899999999999999" customHeight="1" x14ac:dyDescent="0.2">
      <c r="B104" s="109"/>
      <c r="D104" s="110" t="s">
        <v>134</v>
      </c>
      <c r="E104" s="111"/>
      <c r="F104" s="111"/>
      <c r="G104" s="111"/>
      <c r="H104" s="111"/>
      <c r="I104" s="111"/>
      <c r="J104" s="112">
        <f>J160</f>
        <v>378.10500000000002</v>
      </c>
      <c r="L104" s="109"/>
    </row>
    <row r="105" spans="2:65" s="9" customFormat="1" ht="19.899999999999999" customHeight="1" x14ac:dyDescent="0.2">
      <c r="B105" s="109"/>
      <c r="D105" s="110" t="s">
        <v>135</v>
      </c>
      <c r="E105" s="111"/>
      <c r="F105" s="111"/>
      <c r="G105" s="111"/>
      <c r="H105" s="111"/>
      <c r="I105" s="111"/>
      <c r="J105" s="112">
        <f>J164</f>
        <v>23.4</v>
      </c>
      <c r="L105" s="109"/>
    </row>
    <row r="106" spans="2:65" s="9" customFormat="1" ht="19.899999999999999" customHeight="1" x14ac:dyDescent="0.2">
      <c r="B106" s="109"/>
      <c r="D106" s="110" t="s">
        <v>136</v>
      </c>
      <c r="E106" s="111"/>
      <c r="F106" s="111"/>
      <c r="G106" s="111"/>
      <c r="H106" s="111"/>
      <c r="I106" s="111"/>
      <c r="J106" s="112">
        <f>J166</f>
        <v>446.45</v>
      </c>
      <c r="L106" s="109"/>
    </row>
    <row r="107" spans="2:65" s="1" customFormat="1" ht="21.75" customHeight="1" x14ac:dyDescent="0.2">
      <c r="B107" s="27"/>
      <c r="L107" s="27"/>
    </row>
    <row r="108" spans="2:65" s="1" customFormat="1" ht="6.95" customHeight="1" x14ac:dyDescent="0.2">
      <c r="B108" s="27"/>
      <c r="L108" s="27"/>
    </row>
    <row r="109" spans="2:65" s="1" customFormat="1" ht="29.25" customHeight="1" x14ac:dyDescent="0.2">
      <c r="B109" s="27"/>
      <c r="C109" s="104" t="s">
        <v>139</v>
      </c>
      <c r="J109" s="113">
        <f>ROUND(J110 + J111 + J112 + J113 + J114 + J115,2)</f>
        <v>0</v>
      </c>
      <c r="L109" s="27"/>
      <c r="N109" s="114" t="s">
        <v>37</v>
      </c>
    </row>
    <row r="110" spans="2:65" s="1" customFormat="1" ht="18" customHeight="1" x14ac:dyDescent="0.2">
      <c r="B110" s="115"/>
      <c r="C110" s="116"/>
      <c r="D110" s="225" t="s">
        <v>140</v>
      </c>
      <c r="E110" s="226"/>
      <c r="F110" s="226"/>
      <c r="G110" s="116"/>
      <c r="H110" s="116"/>
      <c r="I110" s="116"/>
      <c r="J110" s="118">
        <v>0</v>
      </c>
      <c r="K110" s="116"/>
      <c r="L110" s="115"/>
      <c r="M110" s="116"/>
      <c r="N110" s="119" t="s">
        <v>39</v>
      </c>
      <c r="O110" s="116"/>
      <c r="P110" s="116"/>
      <c r="Q110" s="116"/>
      <c r="R110" s="116"/>
      <c r="S110" s="116"/>
      <c r="T110" s="116"/>
      <c r="U110" s="116"/>
      <c r="V110" s="116"/>
      <c r="W110" s="116"/>
      <c r="X110" s="116"/>
      <c r="Y110" s="116"/>
      <c r="Z110" s="116"/>
      <c r="AA110" s="116"/>
      <c r="AB110" s="116"/>
      <c r="AC110" s="116"/>
      <c r="AD110" s="116"/>
      <c r="AE110" s="116"/>
      <c r="AF110" s="116"/>
      <c r="AG110" s="116"/>
      <c r="AH110" s="116"/>
      <c r="AI110" s="116"/>
      <c r="AJ110" s="116"/>
      <c r="AK110" s="116"/>
      <c r="AL110" s="116"/>
      <c r="AM110" s="116"/>
      <c r="AN110" s="116"/>
      <c r="AO110" s="116"/>
      <c r="AP110" s="116"/>
      <c r="AQ110" s="116"/>
      <c r="AR110" s="116"/>
      <c r="AS110" s="116"/>
      <c r="AT110" s="116"/>
      <c r="AU110" s="116"/>
      <c r="AV110" s="116"/>
      <c r="AW110" s="116"/>
      <c r="AX110" s="116"/>
      <c r="AY110" s="120" t="s">
        <v>141</v>
      </c>
      <c r="AZ110" s="116"/>
      <c r="BA110" s="116"/>
      <c r="BB110" s="116"/>
      <c r="BC110" s="116"/>
      <c r="BD110" s="116"/>
      <c r="BE110" s="121">
        <f t="shared" ref="BE110:BE115" si="0">IF(N110="základná",J110,0)</f>
        <v>0</v>
      </c>
      <c r="BF110" s="121">
        <f t="shared" ref="BF110:BF115" si="1">IF(N110="znížená",J110,0)</f>
        <v>0</v>
      </c>
      <c r="BG110" s="121">
        <f t="shared" ref="BG110:BG115" si="2">IF(N110="zákl. prenesená",J110,0)</f>
        <v>0</v>
      </c>
      <c r="BH110" s="121">
        <f t="shared" ref="BH110:BH115" si="3">IF(N110="zníž. prenesená",J110,0)</f>
        <v>0</v>
      </c>
      <c r="BI110" s="121">
        <f t="shared" ref="BI110:BI115" si="4">IF(N110="nulová",J110,0)</f>
        <v>0</v>
      </c>
      <c r="BJ110" s="120" t="s">
        <v>86</v>
      </c>
      <c r="BK110" s="116"/>
      <c r="BL110" s="116"/>
      <c r="BM110" s="116"/>
    </row>
    <row r="111" spans="2:65" s="1" customFormat="1" ht="18" customHeight="1" x14ac:dyDescent="0.2">
      <c r="B111" s="115"/>
      <c r="C111" s="116"/>
      <c r="D111" s="225" t="s">
        <v>142</v>
      </c>
      <c r="E111" s="226"/>
      <c r="F111" s="226"/>
      <c r="G111" s="116"/>
      <c r="H111" s="116"/>
      <c r="I111" s="116"/>
      <c r="J111" s="118">
        <v>0</v>
      </c>
      <c r="K111" s="116"/>
      <c r="L111" s="115"/>
      <c r="M111" s="116"/>
      <c r="N111" s="119" t="s">
        <v>39</v>
      </c>
      <c r="O111" s="116"/>
      <c r="P111" s="116"/>
      <c r="Q111" s="116"/>
      <c r="R111" s="116"/>
      <c r="S111" s="116"/>
      <c r="T111" s="116"/>
      <c r="U111" s="116"/>
      <c r="V111" s="116"/>
      <c r="W111" s="116"/>
      <c r="X111" s="116"/>
      <c r="Y111" s="116"/>
      <c r="Z111" s="116"/>
      <c r="AA111" s="116"/>
      <c r="AB111" s="116"/>
      <c r="AC111" s="116"/>
      <c r="AD111" s="116"/>
      <c r="AE111" s="116"/>
      <c r="AF111" s="116"/>
      <c r="AG111" s="116"/>
      <c r="AH111" s="116"/>
      <c r="AI111" s="116"/>
      <c r="AJ111" s="116"/>
      <c r="AK111" s="116"/>
      <c r="AL111" s="116"/>
      <c r="AM111" s="116"/>
      <c r="AN111" s="116"/>
      <c r="AO111" s="116"/>
      <c r="AP111" s="116"/>
      <c r="AQ111" s="116"/>
      <c r="AR111" s="116"/>
      <c r="AS111" s="116"/>
      <c r="AT111" s="116"/>
      <c r="AU111" s="116"/>
      <c r="AV111" s="116"/>
      <c r="AW111" s="116"/>
      <c r="AX111" s="116"/>
      <c r="AY111" s="120" t="s">
        <v>141</v>
      </c>
      <c r="AZ111" s="116"/>
      <c r="BA111" s="116"/>
      <c r="BB111" s="116"/>
      <c r="BC111" s="116"/>
      <c r="BD111" s="116"/>
      <c r="BE111" s="121">
        <f t="shared" si="0"/>
        <v>0</v>
      </c>
      <c r="BF111" s="121">
        <f t="shared" si="1"/>
        <v>0</v>
      </c>
      <c r="BG111" s="121">
        <f t="shared" si="2"/>
        <v>0</v>
      </c>
      <c r="BH111" s="121">
        <f t="shared" si="3"/>
        <v>0</v>
      </c>
      <c r="BI111" s="121">
        <f t="shared" si="4"/>
        <v>0</v>
      </c>
      <c r="BJ111" s="120" t="s">
        <v>86</v>
      </c>
      <c r="BK111" s="116"/>
      <c r="BL111" s="116"/>
      <c r="BM111" s="116"/>
    </row>
    <row r="112" spans="2:65" s="1" customFormat="1" ht="18" customHeight="1" x14ac:dyDescent="0.2">
      <c r="B112" s="115"/>
      <c r="C112" s="116"/>
      <c r="D112" s="225" t="s">
        <v>143</v>
      </c>
      <c r="E112" s="226"/>
      <c r="F112" s="226"/>
      <c r="G112" s="116"/>
      <c r="H112" s="116"/>
      <c r="I112" s="116"/>
      <c r="J112" s="118">
        <v>0</v>
      </c>
      <c r="K112" s="116"/>
      <c r="L112" s="115"/>
      <c r="M112" s="116"/>
      <c r="N112" s="119" t="s">
        <v>39</v>
      </c>
      <c r="O112" s="116"/>
      <c r="P112" s="116"/>
      <c r="Q112" s="116"/>
      <c r="R112" s="116"/>
      <c r="S112" s="116"/>
      <c r="T112" s="116"/>
      <c r="U112" s="116"/>
      <c r="V112" s="116"/>
      <c r="W112" s="116"/>
      <c r="X112" s="116"/>
      <c r="Y112" s="116"/>
      <c r="Z112" s="116"/>
      <c r="AA112" s="116"/>
      <c r="AB112" s="116"/>
      <c r="AC112" s="116"/>
      <c r="AD112" s="116"/>
      <c r="AE112" s="116"/>
      <c r="AF112" s="116"/>
      <c r="AG112" s="116"/>
      <c r="AH112" s="116"/>
      <c r="AI112" s="116"/>
      <c r="AJ112" s="116"/>
      <c r="AK112" s="116"/>
      <c r="AL112" s="116"/>
      <c r="AM112" s="116"/>
      <c r="AN112" s="116"/>
      <c r="AO112" s="116"/>
      <c r="AP112" s="116"/>
      <c r="AQ112" s="116"/>
      <c r="AR112" s="116"/>
      <c r="AS112" s="116"/>
      <c r="AT112" s="116"/>
      <c r="AU112" s="116"/>
      <c r="AV112" s="116"/>
      <c r="AW112" s="116"/>
      <c r="AX112" s="116"/>
      <c r="AY112" s="120" t="s">
        <v>141</v>
      </c>
      <c r="AZ112" s="116"/>
      <c r="BA112" s="116"/>
      <c r="BB112" s="116"/>
      <c r="BC112" s="116"/>
      <c r="BD112" s="116"/>
      <c r="BE112" s="121">
        <f t="shared" si="0"/>
        <v>0</v>
      </c>
      <c r="BF112" s="121">
        <f t="shared" si="1"/>
        <v>0</v>
      </c>
      <c r="BG112" s="121">
        <f t="shared" si="2"/>
        <v>0</v>
      </c>
      <c r="BH112" s="121">
        <f t="shared" si="3"/>
        <v>0</v>
      </c>
      <c r="BI112" s="121">
        <f t="shared" si="4"/>
        <v>0</v>
      </c>
      <c r="BJ112" s="120" t="s">
        <v>86</v>
      </c>
      <c r="BK112" s="116"/>
      <c r="BL112" s="116"/>
      <c r="BM112" s="116"/>
    </row>
    <row r="113" spans="2:65" s="1" customFormat="1" ht="18" customHeight="1" x14ac:dyDescent="0.2">
      <c r="B113" s="115"/>
      <c r="C113" s="116"/>
      <c r="D113" s="225" t="s">
        <v>144</v>
      </c>
      <c r="E113" s="226"/>
      <c r="F113" s="226"/>
      <c r="G113" s="116"/>
      <c r="H113" s="116"/>
      <c r="I113" s="116"/>
      <c r="J113" s="118">
        <v>0</v>
      </c>
      <c r="K113" s="116"/>
      <c r="L113" s="115"/>
      <c r="M113" s="116"/>
      <c r="N113" s="119" t="s">
        <v>39</v>
      </c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  <c r="AA113" s="116"/>
      <c r="AB113" s="116"/>
      <c r="AC113" s="116"/>
      <c r="AD113" s="116"/>
      <c r="AE113" s="116"/>
      <c r="AF113" s="116"/>
      <c r="AG113" s="116"/>
      <c r="AH113" s="116"/>
      <c r="AI113" s="116"/>
      <c r="AJ113" s="116"/>
      <c r="AK113" s="116"/>
      <c r="AL113" s="116"/>
      <c r="AM113" s="116"/>
      <c r="AN113" s="116"/>
      <c r="AO113" s="116"/>
      <c r="AP113" s="116"/>
      <c r="AQ113" s="116"/>
      <c r="AR113" s="116"/>
      <c r="AS113" s="116"/>
      <c r="AT113" s="116"/>
      <c r="AU113" s="116"/>
      <c r="AV113" s="116"/>
      <c r="AW113" s="116"/>
      <c r="AX113" s="116"/>
      <c r="AY113" s="120" t="s">
        <v>141</v>
      </c>
      <c r="AZ113" s="116"/>
      <c r="BA113" s="116"/>
      <c r="BB113" s="116"/>
      <c r="BC113" s="116"/>
      <c r="BD113" s="116"/>
      <c r="BE113" s="121">
        <f t="shared" si="0"/>
        <v>0</v>
      </c>
      <c r="BF113" s="121">
        <f t="shared" si="1"/>
        <v>0</v>
      </c>
      <c r="BG113" s="121">
        <f t="shared" si="2"/>
        <v>0</v>
      </c>
      <c r="BH113" s="121">
        <f t="shared" si="3"/>
        <v>0</v>
      </c>
      <c r="BI113" s="121">
        <f t="shared" si="4"/>
        <v>0</v>
      </c>
      <c r="BJ113" s="120" t="s">
        <v>86</v>
      </c>
      <c r="BK113" s="116"/>
      <c r="BL113" s="116"/>
      <c r="BM113" s="116"/>
    </row>
    <row r="114" spans="2:65" s="1" customFormat="1" ht="18" customHeight="1" x14ac:dyDescent="0.2">
      <c r="B114" s="115"/>
      <c r="C114" s="116"/>
      <c r="D114" s="225" t="s">
        <v>145</v>
      </c>
      <c r="E114" s="226"/>
      <c r="F114" s="226"/>
      <c r="G114" s="116"/>
      <c r="H114" s="116"/>
      <c r="I114" s="116"/>
      <c r="J114" s="118">
        <v>0</v>
      </c>
      <c r="K114" s="116"/>
      <c r="L114" s="115"/>
      <c r="M114" s="116"/>
      <c r="N114" s="119" t="s">
        <v>39</v>
      </c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  <c r="AE114" s="116"/>
      <c r="AF114" s="116"/>
      <c r="AG114" s="116"/>
      <c r="AH114" s="116"/>
      <c r="AI114" s="116"/>
      <c r="AJ114" s="116"/>
      <c r="AK114" s="116"/>
      <c r="AL114" s="116"/>
      <c r="AM114" s="116"/>
      <c r="AN114" s="116"/>
      <c r="AO114" s="116"/>
      <c r="AP114" s="116"/>
      <c r="AQ114" s="116"/>
      <c r="AR114" s="116"/>
      <c r="AS114" s="116"/>
      <c r="AT114" s="116"/>
      <c r="AU114" s="116"/>
      <c r="AV114" s="116"/>
      <c r="AW114" s="116"/>
      <c r="AX114" s="116"/>
      <c r="AY114" s="120" t="s">
        <v>141</v>
      </c>
      <c r="AZ114" s="116"/>
      <c r="BA114" s="116"/>
      <c r="BB114" s="116"/>
      <c r="BC114" s="116"/>
      <c r="BD114" s="116"/>
      <c r="BE114" s="121">
        <f t="shared" si="0"/>
        <v>0</v>
      </c>
      <c r="BF114" s="121">
        <f t="shared" si="1"/>
        <v>0</v>
      </c>
      <c r="BG114" s="121">
        <f t="shared" si="2"/>
        <v>0</v>
      </c>
      <c r="BH114" s="121">
        <f t="shared" si="3"/>
        <v>0</v>
      </c>
      <c r="BI114" s="121">
        <f t="shared" si="4"/>
        <v>0</v>
      </c>
      <c r="BJ114" s="120" t="s">
        <v>86</v>
      </c>
      <c r="BK114" s="116"/>
      <c r="BL114" s="116"/>
      <c r="BM114" s="116"/>
    </row>
    <row r="115" spans="2:65" s="1" customFormat="1" ht="18" customHeight="1" x14ac:dyDescent="0.2">
      <c r="B115" s="115"/>
      <c r="C115" s="116"/>
      <c r="D115" s="117" t="s">
        <v>146</v>
      </c>
      <c r="E115" s="116"/>
      <c r="F115" s="116"/>
      <c r="G115" s="116"/>
      <c r="H115" s="116"/>
      <c r="I115" s="116"/>
      <c r="J115" s="118">
        <f>ROUND(J32*T115,2)</f>
        <v>0</v>
      </c>
      <c r="K115" s="116"/>
      <c r="L115" s="115"/>
      <c r="M115" s="116"/>
      <c r="N115" s="119" t="s">
        <v>39</v>
      </c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/>
      <c r="AM115" s="116"/>
      <c r="AN115" s="116"/>
      <c r="AO115" s="116"/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20" t="s">
        <v>147</v>
      </c>
      <c r="AZ115" s="116"/>
      <c r="BA115" s="116"/>
      <c r="BB115" s="116"/>
      <c r="BC115" s="116"/>
      <c r="BD115" s="116"/>
      <c r="BE115" s="121">
        <f t="shared" si="0"/>
        <v>0</v>
      </c>
      <c r="BF115" s="121">
        <f t="shared" si="1"/>
        <v>0</v>
      </c>
      <c r="BG115" s="121">
        <f t="shared" si="2"/>
        <v>0</v>
      </c>
      <c r="BH115" s="121">
        <f t="shared" si="3"/>
        <v>0</v>
      </c>
      <c r="BI115" s="121">
        <f t="shared" si="4"/>
        <v>0</v>
      </c>
      <c r="BJ115" s="120" t="s">
        <v>86</v>
      </c>
      <c r="BK115" s="116"/>
      <c r="BL115" s="116"/>
      <c r="BM115" s="116"/>
    </row>
    <row r="116" spans="2:65" s="1" customFormat="1" x14ac:dyDescent="0.2">
      <c r="B116" s="27"/>
      <c r="L116" s="27"/>
    </row>
    <row r="117" spans="2:65" s="1" customFormat="1" ht="29.25" customHeight="1" x14ac:dyDescent="0.2">
      <c r="B117" s="27"/>
      <c r="C117" s="122" t="s">
        <v>148</v>
      </c>
      <c r="D117" s="94"/>
      <c r="E117" s="94"/>
      <c r="F117" s="94"/>
      <c r="G117" s="94"/>
      <c r="H117" s="94"/>
      <c r="I117" s="94"/>
      <c r="J117" s="123">
        <f>ROUND(J98+J109,2)</f>
        <v>4010.33</v>
      </c>
      <c r="K117" s="94"/>
      <c r="L117" s="27"/>
    </row>
    <row r="118" spans="2:65" s="1" customFormat="1" ht="6.95" customHeight="1" x14ac:dyDescent="0.2"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27"/>
    </row>
    <row r="122" spans="2:65" s="1" customFormat="1" ht="6.95" customHeight="1" x14ac:dyDescent="0.2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</row>
    <row r="123" spans="2:65" s="1" customFormat="1" ht="24.95" customHeight="1" x14ac:dyDescent="0.2">
      <c r="B123" s="27"/>
      <c r="C123" s="17" t="s">
        <v>149</v>
      </c>
      <c r="L123" s="27"/>
    </row>
    <row r="124" spans="2:65" s="1" customFormat="1" ht="6.95" customHeight="1" x14ac:dyDescent="0.2">
      <c r="B124" s="27"/>
      <c r="L124" s="27"/>
    </row>
    <row r="125" spans="2:65" s="1" customFormat="1" ht="12" customHeight="1" x14ac:dyDescent="0.2">
      <c r="B125" s="27"/>
      <c r="C125" s="23" t="s">
        <v>14</v>
      </c>
      <c r="L125" s="27"/>
    </row>
    <row r="126" spans="2:65" s="1" customFormat="1" ht="27" customHeight="1" x14ac:dyDescent="0.2">
      <c r="B126" s="27"/>
      <c r="E126" s="224" t="str">
        <f>E7</f>
        <v>SPŠ J. Murgaša B.Bystrica - kompletná rekonštrukcia objektov - zníženie energetickej náročnosti</v>
      </c>
      <c r="F126" s="227"/>
      <c r="G126" s="227"/>
      <c r="H126" s="227"/>
      <c r="L126" s="27"/>
    </row>
    <row r="127" spans="2:65" ht="12" customHeight="1" x14ac:dyDescent="0.2">
      <c r="B127" s="16"/>
      <c r="C127" s="23" t="s">
        <v>118</v>
      </c>
      <c r="L127" s="16"/>
    </row>
    <row r="128" spans="2:65" s="1" customFormat="1" ht="14.45" customHeight="1" x14ac:dyDescent="0.2">
      <c r="B128" s="27"/>
      <c r="E128" s="224" t="s">
        <v>733</v>
      </c>
      <c r="F128" s="223"/>
      <c r="G128" s="223"/>
      <c r="H128" s="223"/>
      <c r="L128" s="27"/>
    </row>
    <row r="129" spans="2:65" s="1" customFormat="1" ht="12" customHeight="1" x14ac:dyDescent="0.2">
      <c r="B129" s="27"/>
      <c r="C129" s="23" t="s">
        <v>120</v>
      </c>
      <c r="L129" s="27"/>
    </row>
    <row r="130" spans="2:65" s="1" customFormat="1" ht="15.6" customHeight="1" x14ac:dyDescent="0.2">
      <c r="B130" s="27"/>
      <c r="E130" s="185" t="str">
        <f>E11</f>
        <v>B1 - Búracie práce</v>
      </c>
      <c r="F130" s="223"/>
      <c r="G130" s="223"/>
      <c r="H130" s="223"/>
      <c r="L130" s="27"/>
    </row>
    <row r="131" spans="2:65" s="1" customFormat="1" ht="6.95" customHeight="1" x14ac:dyDescent="0.2">
      <c r="B131" s="27"/>
      <c r="L131" s="27"/>
    </row>
    <row r="132" spans="2:65" s="1" customFormat="1" ht="12" customHeight="1" x14ac:dyDescent="0.2">
      <c r="B132" s="27"/>
      <c r="C132" s="23" t="s">
        <v>18</v>
      </c>
      <c r="F132" s="21" t="str">
        <f>F14</f>
        <v>Hurbanova 6, 975 18 BB</v>
      </c>
      <c r="I132" s="23" t="s">
        <v>20</v>
      </c>
      <c r="J132" s="47">
        <f>IF(J14="","",J14)</f>
        <v>44630</v>
      </c>
      <c r="L132" s="27"/>
    </row>
    <row r="133" spans="2:65" s="1" customFormat="1" ht="6.95" customHeight="1" x14ac:dyDescent="0.2">
      <c r="B133" s="27"/>
      <c r="L133" s="27"/>
    </row>
    <row r="134" spans="2:65" s="1" customFormat="1" ht="40.9" customHeight="1" x14ac:dyDescent="0.2">
      <c r="B134" s="27"/>
      <c r="C134" s="23" t="s">
        <v>21</v>
      </c>
      <c r="F134" s="21" t="str">
        <f>E17</f>
        <v>SPŠ J. Murgaša, Banská Bystrica</v>
      </c>
      <c r="I134" s="23" t="s">
        <v>26</v>
      </c>
      <c r="J134" s="25" t="str">
        <f>E23</f>
        <v>VISIA s.r.o ,Sládkovičova 2052/50A Šala</v>
      </c>
      <c r="L134" s="27"/>
    </row>
    <row r="135" spans="2:65" s="1" customFormat="1" ht="15.6" customHeight="1" x14ac:dyDescent="0.2">
      <c r="B135" s="27"/>
      <c r="C135" s="23" t="s">
        <v>25</v>
      </c>
      <c r="F135" s="21" t="str">
        <f>IF(E20="","",E20)</f>
        <v>VERÓNY OaS s.r.o., Priemyselná 936/3, Krupina</v>
      </c>
      <c r="I135" s="23" t="s">
        <v>30</v>
      </c>
      <c r="J135" s="25" t="str">
        <f>E26</f>
        <v xml:space="preserve"> </v>
      </c>
      <c r="L135" s="27"/>
    </row>
    <row r="136" spans="2:65" s="1" customFormat="1" ht="10.35" customHeight="1" x14ac:dyDescent="0.2">
      <c r="B136" s="27"/>
      <c r="L136" s="27"/>
    </row>
    <row r="137" spans="2:65" s="10" customFormat="1" ht="29.25" customHeight="1" x14ac:dyDescent="0.2">
      <c r="B137" s="124"/>
      <c r="C137" s="125" t="s">
        <v>150</v>
      </c>
      <c r="D137" s="126" t="s">
        <v>58</v>
      </c>
      <c r="E137" s="126" t="s">
        <v>54</v>
      </c>
      <c r="F137" s="126" t="s">
        <v>55</v>
      </c>
      <c r="G137" s="126" t="s">
        <v>151</v>
      </c>
      <c r="H137" s="126" t="s">
        <v>152</v>
      </c>
      <c r="I137" s="126" t="s">
        <v>153</v>
      </c>
      <c r="J137" s="127" t="s">
        <v>126</v>
      </c>
      <c r="K137" s="128" t="s">
        <v>154</v>
      </c>
      <c r="L137" s="124"/>
      <c r="M137" s="53" t="s">
        <v>1</v>
      </c>
      <c r="N137" s="54" t="s">
        <v>37</v>
      </c>
      <c r="O137" s="54" t="s">
        <v>155</v>
      </c>
      <c r="P137" s="54" t="s">
        <v>156</v>
      </c>
      <c r="Q137" s="54" t="s">
        <v>157</v>
      </c>
      <c r="R137" s="54" t="s">
        <v>158</v>
      </c>
      <c r="S137" s="54" t="s">
        <v>159</v>
      </c>
      <c r="T137" s="55" t="s">
        <v>160</v>
      </c>
    </row>
    <row r="138" spans="2:65" s="1" customFormat="1" ht="22.9" customHeight="1" x14ac:dyDescent="0.25">
      <c r="B138" s="27"/>
      <c r="C138" s="58" t="s">
        <v>122</v>
      </c>
      <c r="I138" s="152"/>
      <c r="J138" s="170">
        <f>BK138</f>
        <v>4010.3249999999998</v>
      </c>
      <c r="L138" s="27"/>
      <c r="M138" s="56"/>
      <c r="N138" s="48"/>
      <c r="O138" s="48"/>
      <c r="P138" s="129">
        <f>P139+P157</f>
        <v>0</v>
      </c>
      <c r="Q138" s="48"/>
      <c r="R138" s="129">
        <f>R139+R157</f>
        <v>1.2547539999999999E-2</v>
      </c>
      <c r="S138" s="48"/>
      <c r="T138" s="130">
        <f>T139+T157</f>
        <v>23.094515000000001</v>
      </c>
      <c r="AT138" s="13" t="s">
        <v>72</v>
      </c>
      <c r="AU138" s="13" t="s">
        <v>128</v>
      </c>
      <c r="BK138" s="131">
        <f>BK139+BK157</f>
        <v>4010.3249999999998</v>
      </c>
    </row>
    <row r="139" spans="2:65" s="11" customFormat="1" ht="25.9" customHeight="1" x14ac:dyDescent="0.2">
      <c r="B139" s="132"/>
      <c r="D139" s="133" t="s">
        <v>72</v>
      </c>
      <c r="E139" s="134" t="s">
        <v>161</v>
      </c>
      <c r="F139" s="134" t="s">
        <v>162</v>
      </c>
      <c r="I139" s="171"/>
      <c r="J139" s="172">
        <f>BK139</f>
        <v>3102.1699999999996</v>
      </c>
      <c r="L139" s="132"/>
      <c r="M139" s="135"/>
      <c r="P139" s="136">
        <f>P140+P143</f>
        <v>0</v>
      </c>
      <c r="R139" s="136">
        <f>R140+R143</f>
        <v>1.0725400000000001E-3</v>
      </c>
      <c r="T139" s="137">
        <f>T140+T143</f>
        <v>22.074339999999999</v>
      </c>
      <c r="AR139" s="133" t="s">
        <v>80</v>
      </c>
      <c r="AT139" s="138" t="s">
        <v>72</v>
      </c>
      <c r="AU139" s="138" t="s">
        <v>73</v>
      </c>
      <c r="AY139" s="133" t="s">
        <v>163</v>
      </c>
      <c r="BK139" s="139">
        <f>BK140+BK143</f>
        <v>3102.1699999999996</v>
      </c>
    </row>
    <row r="140" spans="2:65" s="11" customFormat="1" ht="22.9" customHeight="1" x14ac:dyDescent="0.2">
      <c r="B140" s="132"/>
      <c r="D140" s="133" t="s">
        <v>72</v>
      </c>
      <c r="E140" s="140" t="s">
        <v>80</v>
      </c>
      <c r="F140" s="140" t="s">
        <v>164</v>
      </c>
      <c r="I140" s="171"/>
      <c r="J140" s="173">
        <f>BK140</f>
        <v>1474.4089999999999</v>
      </c>
      <c r="L140" s="132"/>
      <c r="M140" s="135"/>
      <c r="P140" s="136">
        <f>SUM(P141:P142)</f>
        <v>0</v>
      </c>
      <c r="R140" s="136">
        <f>SUM(R141:R142)</f>
        <v>0</v>
      </c>
      <c r="T140" s="137">
        <f>SUM(T141:T142)</f>
        <v>16.285499999999999</v>
      </c>
      <c r="AR140" s="133" t="s">
        <v>80</v>
      </c>
      <c r="AT140" s="138" t="s">
        <v>72</v>
      </c>
      <c r="AU140" s="138" t="s">
        <v>80</v>
      </c>
      <c r="AY140" s="133" t="s">
        <v>163</v>
      </c>
      <c r="BK140" s="139">
        <f>SUM(BK141:BK142)</f>
        <v>1474.4089999999999</v>
      </c>
    </row>
    <row r="141" spans="2:65" s="1" customFormat="1" ht="22.15" customHeight="1" x14ac:dyDescent="0.2">
      <c r="B141" s="115"/>
      <c r="C141" s="141" t="s">
        <v>80</v>
      </c>
      <c r="D141" s="141" t="s">
        <v>165</v>
      </c>
      <c r="E141" s="142" t="s">
        <v>171</v>
      </c>
      <c r="F141" s="143" t="s">
        <v>172</v>
      </c>
      <c r="G141" s="144" t="s">
        <v>168</v>
      </c>
      <c r="H141" s="145">
        <v>60.98</v>
      </c>
      <c r="I141" s="174">
        <v>22.65</v>
      </c>
      <c r="J141" s="175">
        <f>ROUND(I141*H141,3)</f>
        <v>1381.1969999999999</v>
      </c>
      <c r="K141" s="147"/>
      <c r="L141" s="27"/>
      <c r="M141" s="148" t="s">
        <v>1</v>
      </c>
      <c r="N141" s="114" t="s">
        <v>39</v>
      </c>
      <c r="P141" s="149">
        <f>O141*H141</f>
        <v>0</v>
      </c>
      <c r="Q141" s="149">
        <v>0</v>
      </c>
      <c r="R141" s="149">
        <f>Q141*H141</f>
        <v>0</v>
      </c>
      <c r="S141" s="149">
        <v>0.22500000000000001</v>
      </c>
      <c r="T141" s="150">
        <f>S141*H141</f>
        <v>13.720499999999999</v>
      </c>
      <c r="AR141" s="151" t="s">
        <v>169</v>
      </c>
      <c r="AT141" s="151" t="s">
        <v>165</v>
      </c>
      <c r="AU141" s="151" t="s">
        <v>86</v>
      </c>
      <c r="AY141" s="13" t="s">
        <v>163</v>
      </c>
      <c r="BE141" s="152">
        <f>IF(N141="základná",J141,0)</f>
        <v>0</v>
      </c>
      <c r="BF141" s="152">
        <f>IF(N141="znížená",J141,0)</f>
        <v>1381.1969999999999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3" t="s">
        <v>86</v>
      </c>
      <c r="BK141" s="153">
        <f>ROUND(I141*H141,3)</f>
        <v>1381.1969999999999</v>
      </c>
      <c r="BL141" s="13" t="s">
        <v>169</v>
      </c>
      <c r="BM141" s="151" t="s">
        <v>735</v>
      </c>
    </row>
    <row r="142" spans="2:65" s="1" customFormat="1" ht="22.15" customHeight="1" x14ac:dyDescent="0.2">
      <c r="B142" s="115"/>
      <c r="C142" s="141" t="s">
        <v>86</v>
      </c>
      <c r="D142" s="141" t="s">
        <v>165</v>
      </c>
      <c r="E142" s="142" t="s">
        <v>736</v>
      </c>
      <c r="F142" s="143" t="s">
        <v>737</v>
      </c>
      <c r="G142" s="144" t="s">
        <v>168</v>
      </c>
      <c r="H142" s="145">
        <v>5.13</v>
      </c>
      <c r="I142" s="174">
        <v>18.170000000000002</v>
      </c>
      <c r="J142" s="175">
        <f>ROUND(I142*H142,3)</f>
        <v>93.212000000000003</v>
      </c>
      <c r="K142" s="147"/>
      <c r="L142" s="27"/>
      <c r="M142" s="148" t="s">
        <v>1</v>
      </c>
      <c r="N142" s="114" t="s">
        <v>39</v>
      </c>
      <c r="P142" s="149">
        <f>O142*H142</f>
        <v>0</v>
      </c>
      <c r="Q142" s="149">
        <v>0</v>
      </c>
      <c r="R142" s="149">
        <f>Q142*H142</f>
        <v>0</v>
      </c>
      <c r="S142" s="149">
        <v>0.5</v>
      </c>
      <c r="T142" s="150">
        <f>S142*H142</f>
        <v>2.5649999999999999</v>
      </c>
      <c r="AR142" s="151" t="s">
        <v>169</v>
      </c>
      <c r="AT142" s="151" t="s">
        <v>165</v>
      </c>
      <c r="AU142" s="151" t="s">
        <v>86</v>
      </c>
      <c r="AY142" s="13" t="s">
        <v>163</v>
      </c>
      <c r="BE142" s="152">
        <f>IF(N142="základná",J142,0)</f>
        <v>0</v>
      </c>
      <c r="BF142" s="152">
        <f>IF(N142="znížená",J142,0)</f>
        <v>93.212000000000003</v>
      </c>
      <c r="BG142" s="152">
        <f>IF(N142="zákl. prenesená",J142,0)</f>
        <v>0</v>
      </c>
      <c r="BH142" s="152">
        <f>IF(N142="zníž. prenesená",J142,0)</f>
        <v>0</v>
      </c>
      <c r="BI142" s="152">
        <f>IF(N142="nulová",J142,0)</f>
        <v>0</v>
      </c>
      <c r="BJ142" s="13" t="s">
        <v>86</v>
      </c>
      <c r="BK142" s="153">
        <f>ROUND(I142*H142,3)</f>
        <v>93.212000000000003</v>
      </c>
      <c r="BL142" s="13" t="s">
        <v>169</v>
      </c>
      <c r="BM142" s="151" t="s">
        <v>738</v>
      </c>
    </row>
    <row r="143" spans="2:65" s="11" customFormat="1" ht="22.9" customHeight="1" x14ac:dyDescent="0.2">
      <c r="B143" s="132"/>
      <c r="D143" s="133" t="s">
        <v>72</v>
      </c>
      <c r="E143" s="140" t="s">
        <v>174</v>
      </c>
      <c r="F143" s="140" t="s">
        <v>175</v>
      </c>
      <c r="I143" s="171"/>
      <c r="J143" s="173">
        <f>BK143</f>
        <v>1627.7609999999997</v>
      </c>
      <c r="L143" s="132"/>
      <c r="M143" s="135"/>
      <c r="P143" s="136">
        <f>SUM(P144:P156)</f>
        <v>0</v>
      </c>
      <c r="R143" s="136">
        <f>SUM(R144:R156)</f>
        <v>1.0725400000000001E-3</v>
      </c>
      <c r="T143" s="137">
        <f>SUM(T144:T156)</f>
        <v>5.7888400000000004</v>
      </c>
      <c r="AR143" s="133" t="s">
        <v>80</v>
      </c>
      <c r="AT143" s="138" t="s">
        <v>72</v>
      </c>
      <c r="AU143" s="138" t="s">
        <v>80</v>
      </c>
      <c r="AY143" s="133" t="s">
        <v>163</v>
      </c>
      <c r="BK143" s="139">
        <f>SUM(BK144:BK156)</f>
        <v>1627.7609999999997</v>
      </c>
    </row>
    <row r="144" spans="2:65" s="1" customFormat="1" ht="22.15" customHeight="1" x14ac:dyDescent="0.2">
      <c r="B144" s="115"/>
      <c r="C144" s="141" t="s">
        <v>176</v>
      </c>
      <c r="D144" s="141" t="s">
        <v>165</v>
      </c>
      <c r="E144" s="142" t="s">
        <v>177</v>
      </c>
      <c r="F144" s="143" t="s">
        <v>178</v>
      </c>
      <c r="G144" s="144" t="s">
        <v>179</v>
      </c>
      <c r="H144" s="145">
        <v>16.3</v>
      </c>
      <c r="I144" s="174">
        <v>14.47</v>
      </c>
      <c r="J144" s="175">
        <f t="shared" ref="J144:J156" si="5">ROUND(I144*H144,3)</f>
        <v>235.86099999999999</v>
      </c>
      <c r="K144" s="147"/>
      <c r="L144" s="27"/>
      <c r="M144" s="148" t="s">
        <v>1</v>
      </c>
      <c r="N144" s="114" t="s">
        <v>39</v>
      </c>
      <c r="P144" s="149">
        <f t="shared" ref="P144:P156" si="6">O144*H144</f>
        <v>0</v>
      </c>
      <c r="Q144" s="149">
        <v>6.58E-5</v>
      </c>
      <c r="R144" s="149">
        <f t="shared" ref="R144:R156" si="7">Q144*H144</f>
        <v>1.0725400000000001E-3</v>
      </c>
      <c r="S144" s="149">
        <v>0</v>
      </c>
      <c r="T144" s="150">
        <f t="shared" ref="T144:T156" si="8">S144*H144</f>
        <v>0</v>
      </c>
      <c r="AR144" s="151" t="s">
        <v>169</v>
      </c>
      <c r="AT144" s="151" t="s">
        <v>165</v>
      </c>
      <c r="AU144" s="151" t="s">
        <v>86</v>
      </c>
      <c r="AY144" s="13" t="s">
        <v>163</v>
      </c>
      <c r="BE144" s="152">
        <f t="shared" ref="BE144:BE156" si="9">IF(N144="základná",J144,0)</f>
        <v>0</v>
      </c>
      <c r="BF144" s="152">
        <f t="shared" ref="BF144:BF156" si="10">IF(N144="znížená",J144,0)</f>
        <v>235.86099999999999</v>
      </c>
      <c r="BG144" s="152">
        <f t="shared" ref="BG144:BG156" si="11">IF(N144="zákl. prenesená",J144,0)</f>
        <v>0</v>
      </c>
      <c r="BH144" s="152">
        <f t="shared" ref="BH144:BH156" si="12">IF(N144="zníž. prenesená",J144,0)</f>
        <v>0</v>
      </c>
      <c r="BI144" s="152">
        <f t="shared" ref="BI144:BI156" si="13">IF(N144="nulová",J144,0)</f>
        <v>0</v>
      </c>
      <c r="BJ144" s="13" t="s">
        <v>86</v>
      </c>
      <c r="BK144" s="153">
        <f t="shared" ref="BK144:BK156" si="14">ROUND(I144*H144,3)</f>
        <v>235.86099999999999</v>
      </c>
      <c r="BL144" s="13" t="s">
        <v>169</v>
      </c>
      <c r="BM144" s="151" t="s">
        <v>739</v>
      </c>
    </row>
    <row r="145" spans="2:65" s="1" customFormat="1" ht="22.15" customHeight="1" x14ac:dyDescent="0.2">
      <c r="B145" s="115"/>
      <c r="C145" s="141" t="s">
        <v>169</v>
      </c>
      <c r="D145" s="141" t="s">
        <v>165</v>
      </c>
      <c r="E145" s="142" t="s">
        <v>181</v>
      </c>
      <c r="F145" s="143" t="s">
        <v>182</v>
      </c>
      <c r="G145" s="144" t="s">
        <v>179</v>
      </c>
      <c r="H145" s="145">
        <v>12.8</v>
      </c>
      <c r="I145" s="174">
        <v>4.96</v>
      </c>
      <c r="J145" s="175">
        <f t="shared" si="5"/>
        <v>63.488</v>
      </c>
      <c r="K145" s="147"/>
      <c r="L145" s="27"/>
      <c r="M145" s="148" t="s">
        <v>1</v>
      </c>
      <c r="N145" s="114" t="s">
        <v>39</v>
      </c>
      <c r="P145" s="149">
        <f t="shared" si="6"/>
        <v>0</v>
      </c>
      <c r="Q145" s="149">
        <v>0</v>
      </c>
      <c r="R145" s="149">
        <f t="shared" si="7"/>
        <v>0</v>
      </c>
      <c r="S145" s="149">
        <v>5.0000000000000001E-3</v>
      </c>
      <c r="T145" s="150">
        <f t="shared" si="8"/>
        <v>6.4000000000000001E-2</v>
      </c>
      <c r="AR145" s="151" t="s">
        <v>169</v>
      </c>
      <c r="AT145" s="151" t="s">
        <v>165</v>
      </c>
      <c r="AU145" s="151" t="s">
        <v>86</v>
      </c>
      <c r="AY145" s="13" t="s">
        <v>163</v>
      </c>
      <c r="BE145" s="152">
        <f t="shared" si="9"/>
        <v>0</v>
      </c>
      <c r="BF145" s="152">
        <f t="shared" si="10"/>
        <v>63.488</v>
      </c>
      <c r="BG145" s="152">
        <f t="shared" si="11"/>
        <v>0</v>
      </c>
      <c r="BH145" s="152">
        <f t="shared" si="12"/>
        <v>0</v>
      </c>
      <c r="BI145" s="152">
        <f t="shared" si="13"/>
        <v>0</v>
      </c>
      <c r="BJ145" s="13" t="s">
        <v>86</v>
      </c>
      <c r="BK145" s="153">
        <f t="shared" si="14"/>
        <v>63.488</v>
      </c>
      <c r="BL145" s="13" t="s">
        <v>169</v>
      </c>
      <c r="BM145" s="151" t="s">
        <v>740</v>
      </c>
    </row>
    <row r="146" spans="2:65" s="1" customFormat="1" ht="22.15" customHeight="1" x14ac:dyDescent="0.2">
      <c r="B146" s="115"/>
      <c r="C146" s="141" t="s">
        <v>184</v>
      </c>
      <c r="D146" s="141" t="s">
        <v>165</v>
      </c>
      <c r="E146" s="142" t="s">
        <v>185</v>
      </c>
      <c r="F146" s="143" t="s">
        <v>186</v>
      </c>
      <c r="G146" s="144" t="s">
        <v>187</v>
      </c>
      <c r="H146" s="145">
        <v>2</v>
      </c>
      <c r="I146" s="174">
        <v>0.97</v>
      </c>
      <c r="J146" s="175">
        <f t="shared" si="5"/>
        <v>1.94</v>
      </c>
      <c r="K146" s="147"/>
      <c r="L146" s="27"/>
      <c r="M146" s="148" t="s">
        <v>1</v>
      </c>
      <c r="N146" s="114" t="s">
        <v>39</v>
      </c>
      <c r="P146" s="149">
        <f t="shared" si="6"/>
        <v>0</v>
      </c>
      <c r="Q146" s="149">
        <v>0</v>
      </c>
      <c r="R146" s="149">
        <f t="shared" si="7"/>
        <v>0</v>
      </c>
      <c r="S146" s="149">
        <v>0.03</v>
      </c>
      <c r="T146" s="150">
        <f t="shared" si="8"/>
        <v>0.06</v>
      </c>
      <c r="AR146" s="151" t="s">
        <v>169</v>
      </c>
      <c r="AT146" s="151" t="s">
        <v>165</v>
      </c>
      <c r="AU146" s="151" t="s">
        <v>86</v>
      </c>
      <c r="AY146" s="13" t="s">
        <v>163</v>
      </c>
      <c r="BE146" s="152">
        <f t="shared" si="9"/>
        <v>0</v>
      </c>
      <c r="BF146" s="152">
        <f t="shared" si="10"/>
        <v>1.94</v>
      </c>
      <c r="BG146" s="152">
        <f t="shared" si="11"/>
        <v>0</v>
      </c>
      <c r="BH146" s="152">
        <f t="shared" si="12"/>
        <v>0</v>
      </c>
      <c r="BI146" s="152">
        <f t="shared" si="13"/>
        <v>0</v>
      </c>
      <c r="BJ146" s="13" t="s">
        <v>86</v>
      </c>
      <c r="BK146" s="153">
        <f t="shared" si="14"/>
        <v>1.94</v>
      </c>
      <c r="BL146" s="13" t="s">
        <v>169</v>
      </c>
      <c r="BM146" s="151" t="s">
        <v>741</v>
      </c>
    </row>
    <row r="147" spans="2:65" s="1" customFormat="1" ht="22.15" customHeight="1" x14ac:dyDescent="0.2">
      <c r="B147" s="115"/>
      <c r="C147" s="141" t="s">
        <v>189</v>
      </c>
      <c r="D147" s="141" t="s">
        <v>165</v>
      </c>
      <c r="E147" s="142" t="s">
        <v>190</v>
      </c>
      <c r="F147" s="143" t="s">
        <v>191</v>
      </c>
      <c r="G147" s="144" t="s">
        <v>187</v>
      </c>
      <c r="H147" s="145">
        <v>10</v>
      </c>
      <c r="I147" s="174">
        <v>0.46</v>
      </c>
      <c r="J147" s="175">
        <f t="shared" si="5"/>
        <v>4.5999999999999996</v>
      </c>
      <c r="K147" s="147"/>
      <c r="L147" s="27"/>
      <c r="M147" s="148" t="s">
        <v>1</v>
      </c>
      <c r="N147" s="114" t="s">
        <v>39</v>
      </c>
      <c r="P147" s="149">
        <f t="shared" si="6"/>
        <v>0</v>
      </c>
      <c r="Q147" s="149">
        <v>0</v>
      </c>
      <c r="R147" s="149">
        <f t="shared" si="7"/>
        <v>0</v>
      </c>
      <c r="S147" s="149">
        <v>1.4E-2</v>
      </c>
      <c r="T147" s="150">
        <f t="shared" si="8"/>
        <v>0.14000000000000001</v>
      </c>
      <c r="AR147" s="151" t="s">
        <v>169</v>
      </c>
      <c r="AT147" s="151" t="s">
        <v>165</v>
      </c>
      <c r="AU147" s="151" t="s">
        <v>86</v>
      </c>
      <c r="AY147" s="13" t="s">
        <v>163</v>
      </c>
      <c r="BE147" s="152">
        <f t="shared" si="9"/>
        <v>0</v>
      </c>
      <c r="BF147" s="152">
        <f t="shared" si="10"/>
        <v>4.5999999999999996</v>
      </c>
      <c r="BG147" s="152">
        <f t="shared" si="11"/>
        <v>0</v>
      </c>
      <c r="BH147" s="152">
        <f t="shared" si="12"/>
        <v>0</v>
      </c>
      <c r="BI147" s="152">
        <f t="shared" si="13"/>
        <v>0</v>
      </c>
      <c r="BJ147" s="13" t="s">
        <v>86</v>
      </c>
      <c r="BK147" s="153">
        <f t="shared" si="14"/>
        <v>4.5999999999999996</v>
      </c>
      <c r="BL147" s="13" t="s">
        <v>169</v>
      </c>
      <c r="BM147" s="151" t="s">
        <v>742</v>
      </c>
    </row>
    <row r="148" spans="2:65" s="1" customFormat="1" ht="13.9" customHeight="1" x14ac:dyDescent="0.2">
      <c r="B148" s="115"/>
      <c r="C148" s="141" t="s">
        <v>193</v>
      </c>
      <c r="D148" s="141" t="s">
        <v>165</v>
      </c>
      <c r="E148" s="142" t="s">
        <v>194</v>
      </c>
      <c r="F148" s="143" t="s">
        <v>195</v>
      </c>
      <c r="G148" s="144" t="s">
        <v>179</v>
      </c>
      <c r="H148" s="145">
        <v>40</v>
      </c>
      <c r="I148" s="174">
        <v>3</v>
      </c>
      <c r="J148" s="175">
        <f t="shared" si="5"/>
        <v>120</v>
      </c>
      <c r="K148" s="147"/>
      <c r="L148" s="27"/>
      <c r="M148" s="148" t="s">
        <v>1</v>
      </c>
      <c r="N148" s="114" t="s">
        <v>39</v>
      </c>
      <c r="P148" s="149">
        <f t="shared" si="6"/>
        <v>0</v>
      </c>
      <c r="Q148" s="149">
        <v>0</v>
      </c>
      <c r="R148" s="149">
        <f t="shared" si="7"/>
        <v>0</v>
      </c>
      <c r="S148" s="149">
        <v>7.0000000000000001E-3</v>
      </c>
      <c r="T148" s="150">
        <f t="shared" si="8"/>
        <v>0.28000000000000003</v>
      </c>
      <c r="AR148" s="151" t="s">
        <v>169</v>
      </c>
      <c r="AT148" s="151" t="s">
        <v>165</v>
      </c>
      <c r="AU148" s="151" t="s">
        <v>86</v>
      </c>
      <c r="AY148" s="13" t="s">
        <v>163</v>
      </c>
      <c r="BE148" s="152">
        <f t="shared" si="9"/>
        <v>0</v>
      </c>
      <c r="BF148" s="152">
        <f t="shared" si="10"/>
        <v>120</v>
      </c>
      <c r="BG148" s="152">
        <f t="shared" si="11"/>
        <v>0</v>
      </c>
      <c r="BH148" s="152">
        <f t="shared" si="12"/>
        <v>0</v>
      </c>
      <c r="BI148" s="152">
        <f t="shared" si="13"/>
        <v>0</v>
      </c>
      <c r="BJ148" s="13" t="s">
        <v>86</v>
      </c>
      <c r="BK148" s="153">
        <f t="shared" si="14"/>
        <v>120</v>
      </c>
      <c r="BL148" s="13" t="s">
        <v>169</v>
      </c>
      <c r="BM148" s="151" t="s">
        <v>743</v>
      </c>
    </row>
    <row r="149" spans="2:65" s="1" customFormat="1" ht="22.15" customHeight="1" x14ac:dyDescent="0.2">
      <c r="B149" s="115"/>
      <c r="C149" s="141" t="s">
        <v>197</v>
      </c>
      <c r="D149" s="141" t="s">
        <v>165</v>
      </c>
      <c r="E149" s="142" t="s">
        <v>198</v>
      </c>
      <c r="F149" s="143" t="s">
        <v>199</v>
      </c>
      <c r="G149" s="144" t="s">
        <v>168</v>
      </c>
      <c r="H149" s="145">
        <v>77.13</v>
      </c>
      <c r="I149" s="174">
        <v>2.15</v>
      </c>
      <c r="J149" s="175">
        <f t="shared" si="5"/>
        <v>165.83</v>
      </c>
      <c r="K149" s="147"/>
      <c r="L149" s="27"/>
      <c r="M149" s="148" t="s">
        <v>1</v>
      </c>
      <c r="N149" s="114" t="s">
        <v>39</v>
      </c>
      <c r="P149" s="149">
        <f t="shared" si="6"/>
        <v>0</v>
      </c>
      <c r="Q149" s="149">
        <v>0</v>
      </c>
      <c r="R149" s="149">
        <f t="shared" si="7"/>
        <v>0</v>
      </c>
      <c r="S149" s="149">
        <v>6.8000000000000005E-2</v>
      </c>
      <c r="T149" s="150">
        <f t="shared" si="8"/>
        <v>5.2448399999999999</v>
      </c>
      <c r="AR149" s="151" t="s">
        <v>169</v>
      </c>
      <c r="AT149" s="151" t="s">
        <v>165</v>
      </c>
      <c r="AU149" s="151" t="s">
        <v>86</v>
      </c>
      <c r="AY149" s="13" t="s">
        <v>163</v>
      </c>
      <c r="BE149" s="152">
        <f t="shared" si="9"/>
        <v>0</v>
      </c>
      <c r="BF149" s="152">
        <f t="shared" si="10"/>
        <v>165.83</v>
      </c>
      <c r="BG149" s="152">
        <f t="shared" si="11"/>
        <v>0</v>
      </c>
      <c r="BH149" s="152">
        <f t="shared" si="12"/>
        <v>0</v>
      </c>
      <c r="BI149" s="152">
        <f t="shared" si="13"/>
        <v>0</v>
      </c>
      <c r="BJ149" s="13" t="s">
        <v>86</v>
      </c>
      <c r="BK149" s="153">
        <f t="shared" si="14"/>
        <v>165.83</v>
      </c>
      <c r="BL149" s="13" t="s">
        <v>169</v>
      </c>
      <c r="BM149" s="151" t="s">
        <v>744</v>
      </c>
    </row>
    <row r="150" spans="2:65" s="1" customFormat="1" ht="22.15" customHeight="1" x14ac:dyDescent="0.2">
      <c r="B150" s="115"/>
      <c r="C150" s="141" t="s">
        <v>174</v>
      </c>
      <c r="D150" s="141" t="s">
        <v>165</v>
      </c>
      <c r="E150" s="142" t="s">
        <v>201</v>
      </c>
      <c r="F150" s="143" t="s">
        <v>202</v>
      </c>
      <c r="G150" s="144" t="s">
        <v>203</v>
      </c>
      <c r="H150" s="145">
        <v>23.094999999999999</v>
      </c>
      <c r="I150" s="174">
        <v>6.7</v>
      </c>
      <c r="J150" s="175">
        <f t="shared" si="5"/>
        <v>154.73699999999999</v>
      </c>
      <c r="K150" s="147"/>
      <c r="L150" s="27"/>
      <c r="M150" s="148" t="s">
        <v>1</v>
      </c>
      <c r="N150" s="114" t="s">
        <v>39</v>
      </c>
      <c r="P150" s="149">
        <f t="shared" si="6"/>
        <v>0</v>
      </c>
      <c r="Q150" s="149">
        <v>0</v>
      </c>
      <c r="R150" s="149">
        <f t="shared" si="7"/>
        <v>0</v>
      </c>
      <c r="S150" s="149">
        <v>0</v>
      </c>
      <c r="T150" s="150">
        <f t="shared" si="8"/>
        <v>0</v>
      </c>
      <c r="AR150" s="151" t="s">
        <v>169</v>
      </c>
      <c r="AT150" s="151" t="s">
        <v>165</v>
      </c>
      <c r="AU150" s="151" t="s">
        <v>86</v>
      </c>
      <c r="AY150" s="13" t="s">
        <v>163</v>
      </c>
      <c r="BE150" s="152">
        <f t="shared" si="9"/>
        <v>0</v>
      </c>
      <c r="BF150" s="152">
        <f t="shared" si="10"/>
        <v>154.73699999999999</v>
      </c>
      <c r="BG150" s="152">
        <f t="shared" si="11"/>
        <v>0</v>
      </c>
      <c r="BH150" s="152">
        <f t="shared" si="12"/>
        <v>0</v>
      </c>
      <c r="BI150" s="152">
        <f t="shared" si="13"/>
        <v>0</v>
      </c>
      <c r="BJ150" s="13" t="s">
        <v>86</v>
      </c>
      <c r="BK150" s="153">
        <f t="shared" si="14"/>
        <v>154.73699999999999</v>
      </c>
      <c r="BL150" s="13" t="s">
        <v>169</v>
      </c>
      <c r="BM150" s="151" t="s">
        <v>745</v>
      </c>
    </row>
    <row r="151" spans="2:65" s="1" customFormat="1" ht="22.15" customHeight="1" x14ac:dyDescent="0.2">
      <c r="B151" s="115"/>
      <c r="C151" s="141" t="s">
        <v>205</v>
      </c>
      <c r="D151" s="141" t="s">
        <v>165</v>
      </c>
      <c r="E151" s="142" t="s">
        <v>206</v>
      </c>
      <c r="F151" s="143" t="s">
        <v>207</v>
      </c>
      <c r="G151" s="144" t="s">
        <v>203</v>
      </c>
      <c r="H151" s="145">
        <v>46.19</v>
      </c>
      <c r="I151" s="174">
        <v>5</v>
      </c>
      <c r="J151" s="175">
        <f t="shared" si="5"/>
        <v>230.95</v>
      </c>
      <c r="K151" s="147"/>
      <c r="L151" s="27"/>
      <c r="M151" s="148" t="s">
        <v>1</v>
      </c>
      <c r="N151" s="114" t="s">
        <v>39</v>
      </c>
      <c r="P151" s="149">
        <f t="shared" si="6"/>
        <v>0</v>
      </c>
      <c r="Q151" s="149">
        <v>0</v>
      </c>
      <c r="R151" s="149">
        <f t="shared" si="7"/>
        <v>0</v>
      </c>
      <c r="S151" s="149">
        <v>0</v>
      </c>
      <c r="T151" s="150">
        <f t="shared" si="8"/>
        <v>0</v>
      </c>
      <c r="AR151" s="151" t="s">
        <v>169</v>
      </c>
      <c r="AT151" s="151" t="s">
        <v>165</v>
      </c>
      <c r="AU151" s="151" t="s">
        <v>86</v>
      </c>
      <c r="AY151" s="13" t="s">
        <v>163</v>
      </c>
      <c r="BE151" s="152">
        <f t="shared" si="9"/>
        <v>0</v>
      </c>
      <c r="BF151" s="152">
        <f t="shared" si="10"/>
        <v>230.95</v>
      </c>
      <c r="BG151" s="152">
        <f t="shared" si="11"/>
        <v>0</v>
      </c>
      <c r="BH151" s="152">
        <f t="shared" si="12"/>
        <v>0</v>
      </c>
      <c r="BI151" s="152">
        <f t="shared" si="13"/>
        <v>0</v>
      </c>
      <c r="BJ151" s="13" t="s">
        <v>86</v>
      </c>
      <c r="BK151" s="153">
        <f t="shared" si="14"/>
        <v>230.95</v>
      </c>
      <c r="BL151" s="13" t="s">
        <v>169</v>
      </c>
      <c r="BM151" s="151" t="s">
        <v>746</v>
      </c>
    </row>
    <row r="152" spans="2:65" s="1" customFormat="1" ht="13.9" customHeight="1" x14ac:dyDescent="0.2">
      <c r="B152" s="115"/>
      <c r="C152" s="141" t="s">
        <v>209</v>
      </c>
      <c r="D152" s="141" t="s">
        <v>165</v>
      </c>
      <c r="E152" s="142" t="s">
        <v>210</v>
      </c>
      <c r="F152" s="143" t="s">
        <v>211</v>
      </c>
      <c r="G152" s="144" t="s">
        <v>203</v>
      </c>
      <c r="H152" s="145">
        <v>23.094999999999999</v>
      </c>
      <c r="I152" s="174">
        <v>7</v>
      </c>
      <c r="J152" s="175">
        <f t="shared" si="5"/>
        <v>161.66499999999999</v>
      </c>
      <c r="K152" s="147"/>
      <c r="L152" s="27"/>
      <c r="M152" s="148" t="s">
        <v>1</v>
      </c>
      <c r="N152" s="114" t="s">
        <v>39</v>
      </c>
      <c r="P152" s="149">
        <f t="shared" si="6"/>
        <v>0</v>
      </c>
      <c r="Q152" s="149">
        <v>0</v>
      </c>
      <c r="R152" s="149">
        <f t="shared" si="7"/>
        <v>0</v>
      </c>
      <c r="S152" s="149">
        <v>0</v>
      </c>
      <c r="T152" s="150">
        <f t="shared" si="8"/>
        <v>0</v>
      </c>
      <c r="AR152" s="151" t="s">
        <v>169</v>
      </c>
      <c r="AT152" s="151" t="s">
        <v>165</v>
      </c>
      <c r="AU152" s="151" t="s">
        <v>86</v>
      </c>
      <c r="AY152" s="13" t="s">
        <v>163</v>
      </c>
      <c r="BE152" s="152">
        <f t="shared" si="9"/>
        <v>0</v>
      </c>
      <c r="BF152" s="152">
        <f t="shared" si="10"/>
        <v>161.66499999999999</v>
      </c>
      <c r="BG152" s="152">
        <f t="shared" si="11"/>
        <v>0</v>
      </c>
      <c r="BH152" s="152">
        <f t="shared" si="12"/>
        <v>0</v>
      </c>
      <c r="BI152" s="152">
        <f t="shared" si="13"/>
        <v>0</v>
      </c>
      <c r="BJ152" s="13" t="s">
        <v>86</v>
      </c>
      <c r="BK152" s="153">
        <f t="shared" si="14"/>
        <v>161.66499999999999</v>
      </c>
      <c r="BL152" s="13" t="s">
        <v>169</v>
      </c>
      <c r="BM152" s="151" t="s">
        <v>747</v>
      </c>
    </row>
    <row r="153" spans="2:65" s="1" customFormat="1" ht="22.15" customHeight="1" x14ac:dyDescent="0.2">
      <c r="B153" s="115"/>
      <c r="C153" s="141" t="s">
        <v>213</v>
      </c>
      <c r="D153" s="141" t="s">
        <v>165</v>
      </c>
      <c r="E153" s="142" t="s">
        <v>214</v>
      </c>
      <c r="F153" s="143" t="s">
        <v>215</v>
      </c>
      <c r="G153" s="144" t="s">
        <v>203</v>
      </c>
      <c r="H153" s="145">
        <v>92.38</v>
      </c>
      <c r="I153" s="174">
        <v>0.44</v>
      </c>
      <c r="J153" s="175">
        <f t="shared" si="5"/>
        <v>40.646999999999998</v>
      </c>
      <c r="K153" s="147"/>
      <c r="L153" s="27"/>
      <c r="M153" s="148" t="s">
        <v>1</v>
      </c>
      <c r="N153" s="114" t="s">
        <v>39</v>
      </c>
      <c r="P153" s="149">
        <f t="shared" si="6"/>
        <v>0</v>
      </c>
      <c r="Q153" s="149">
        <v>0</v>
      </c>
      <c r="R153" s="149">
        <f t="shared" si="7"/>
        <v>0</v>
      </c>
      <c r="S153" s="149">
        <v>0</v>
      </c>
      <c r="T153" s="150">
        <f t="shared" si="8"/>
        <v>0</v>
      </c>
      <c r="AR153" s="151" t="s">
        <v>169</v>
      </c>
      <c r="AT153" s="151" t="s">
        <v>165</v>
      </c>
      <c r="AU153" s="151" t="s">
        <v>86</v>
      </c>
      <c r="AY153" s="13" t="s">
        <v>163</v>
      </c>
      <c r="BE153" s="152">
        <f t="shared" si="9"/>
        <v>0</v>
      </c>
      <c r="BF153" s="152">
        <f t="shared" si="10"/>
        <v>40.646999999999998</v>
      </c>
      <c r="BG153" s="152">
        <f t="shared" si="11"/>
        <v>0</v>
      </c>
      <c r="BH153" s="152">
        <f t="shared" si="12"/>
        <v>0</v>
      </c>
      <c r="BI153" s="152">
        <f t="shared" si="13"/>
        <v>0</v>
      </c>
      <c r="BJ153" s="13" t="s">
        <v>86</v>
      </c>
      <c r="BK153" s="153">
        <f t="shared" si="14"/>
        <v>40.646999999999998</v>
      </c>
      <c r="BL153" s="13" t="s">
        <v>169</v>
      </c>
      <c r="BM153" s="151" t="s">
        <v>748</v>
      </c>
    </row>
    <row r="154" spans="2:65" s="1" customFormat="1" ht="22.15" customHeight="1" x14ac:dyDescent="0.2">
      <c r="B154" s="115"/>
      <c r="C154" s="141" t="s">
        <v>217</v>
      </c>
      <c r="D154" s="141" t="s">
        <v>165</v>
      </c>
      <c r="E154" s="142" t="s">
        <v>218</v>
      </c>
      <c r="F154" s="143" t="s">
        <v>219</v>
      </c>
      <c r="G154" s="144" t="s">
        <v>203</v>
      </c>
      <c r="H154" s="145">
        <v>23.094999999999999</v>
      </c>
      <c r="I154" s="174">
        <v>5</v>
      </c>
      <c r="J154" s="175">
        <f t="shared" si="5"/>
        <v>115.47499999999999</v>
      </c>
      <c r="K154" s="147"/>
      <c r="L154" s="27"/>
      <c r="M154" s="148" t="s">
        <v>1</v>
      </c>
      <c r="N154" s="114" t="s">
        <v>39</v>
      </c>
      <c r="P154" s="149">
        <f t="shared" si="6"/>
        <v>0</v>
      </c>
      <c r="Q154" s="149">
        <v>0</v>
      </c>
      <c r="R154" s="149">
        <f t="shared" si="7"/>
        <v>0</v>
      </c>
      <c r="S154" s="149">
        <v>0</v>
      </c>
      <c r="T154" s="150">
        <f t="shared" si="8"/>
        <v>0</v>
      </c>
      <c r="AR154" s="151" t="s">
        <v>169</v>
      </c>
      <c r="AT154" s="151" t="s">
        <v>165</v>
      </c>
      <c r="AU154" s="151" t="s">
        <v>86</v>
      </c>
      <c r="AY154" s="13" t="s">
        <v>163</v>
      </c>
      <c r="BE154" s="152">
        <f t="shared" si="9"/>
        <v>0</v>
      </c>
      <c r="BF154" s="152">
        <f t="shared" si="10"/>
        <v>115.47499999999999</v>
      </c>
      <c r="BG154" s="152">
        <f t="shared" si="11"/>
        <v>0</v>
      </c>
      <c r="BH154" s="152">
        <f t="shared" si="12"/>
        <v>0</v>
      </c>
      <c r="BI154" s="152">
        <f t="shared" si="13"/>
        <v>0</v>
      </c>
      <c r="BJ154" s="13" t="s">
        <v>86</v>
      </c>
      <c r="BK154" s="153">
        <f t="shared" si="14"/>
        <v>115.47499999999999</v>
      </c>
      <c r="BL154" s="13" t="s">
        <v>169</v>
      </c>
      <c r="BM154" s="151" t="s">
        <v>749</v>
      </c>
    </row>
    <row r="155" spans="2:65" s="1" customFormat="1" ht="22.15" customHeight="1" x14ac:dyDescent="0.2">
      <c r="B155" s="115"/>
      <c r="C155" s="141" t="s">
        <v>221</v>
      </c>
      <c r="D155" s="141" t="s">
        <v>165</v>
      </c>
      <c r="E155" s="142" t="s">
        <v>222</v>
      </c>
      <c r="F155" s="143" t="s">
        <v>223</v>
      </c>
      <c r="G155" s="144" t="s">
        <v>203</v>
      </c>
      <c r="H155" s="145">
        <v>184.76</v>
      </c>
      <c r="I155" s="174">
        <v>0.8</v>
      </c>
      <c r="J155" s="175">
        <f t="shared" si="5"/>
        <v>147.80799999999999</v>
      </c>
      <c r="K155" s="147"/>
      <c r="L155" s="27"/>
      <c r="M155" s="148" t="s">
        <v>1</v>
      </c>
      <c r="N155" s="114" t="s">
        <v>39</v>
      </c>
      <c r="P155" s="149">
        <f t="shared" si="6"/>
        <v>0</v>
      </c>
      <c r="Q155" s="149">
        <v>0</v>
      </c>
      <c r="R155" s="149">
        <f t="shared" si="7"/>
        <v>0</v>
      </c>
      <c r="S155" s="149">
        <v>0</v>
      </c>
      <c r="T155" s="150">
        <f t="shared" si="8"/>
        <v>0</v>
      </c>
      <c r="AR155" s="151" t="s">
        <v>169</v>
      </c>
      <c r="AT155" s="151" t="s">
        <v>165</v>
      </c>
      <c r="AU155" s="151" t="s">
        <v>86</v>
      </c>
      <c r="AY155" s="13" t="s">
        <v>163</v>
      </c>
      <c r="BE155" s="152">
        <f t="shared" si="9"/>
        <v>0</v>
      </c>
      <c r="BF155" s="152">
        <f t="shared" si="10"/>
        <v>147.80799999999999</v>
      </c>
      <c r="BG155" s="152">
        <f t="shared" si="11"/>
        <v>0</v>
      </c>
      <c r="BH155" s="152">
        <f t="shared" si="12"/>
        <v>0</v>
      </c>
      <c r="BI155" s="152">
        <f t="shared" si="13"/>
        <v>0</v>
      </c>
      <c r="BJ155" s="13" t="s">
        <v>86</v>
      </c>
      <c r="BK155" s="153">
        <f t="shared" si="14"/>
        <v>147.80799999999999</v>
      </c>
      <c r="BL155" s="13" t="s">
        <v>169</v>
      </c>
      <c r="BM155" s="151" t="s">
        <v>750</v>
      </c>
    </row>
    <row r="156" spans="2:65" s="1" customFormat="1" ht="22.15" customHeight="1" x14ac:dyDescent="0.2">
      <c r="B156" s="115"/>
      <c r="C156" s="141" t="s">
        <v>225</v>
      </c>
      <c r="D156" s="141" t="s">
        <v>165</v>
      </c>
      <c r="E156" s="142" t="s">
        <v>226</v>
      </c>
      <c r="F156" s="143" t="s">
        <v>227</v>
      </c>
      <c r="G156" s="144" t="s">
        <v>203</v>
      </c>
      <c r="H156" s="145">
        <v>23.094999999999999</v>
      </c>
      <c r="I156" s="174">
        <v>8</v>
      </c>
      <c r="J156" s="175">
        <f t="shared" si="5"/>
        <v>184.76</v>
      </c>
      <c r="K156" s="147"/>
      <c r="L156" s="27"/>
      <c r="M156" s="148" t="s">
        <v>1</v>
      </c>
      <c r="N156" s="114" t="s">
        <v>39</v>
      </c>
      <c r="P156" s="149">
        <f t="shared" si="6"/>
        <v>0</v>
      </c>
      <c r="Q156" s="149">
        <v>0</v>
      </c>
      <c r="R156" s="149">
        <f t="shared" si="7"/>
        <v>0</v>
      </c>
      <c r="S156" s="149">
        <v>0</v>
      </c>
      <c r="T156" s="150">
        <f t="shared" si="8"/>
        <v>0</v>
      </c>
      <c r="AR156" s="151" t="s">
        <v>169</v>
      </c>
      <c r="AT156" s="151" t="s">
        <v>165</v>
      </c>
      <c r="AU156" s="151" t="s">
        <v>86</v>
      </c>
      <c r="AY156" s="13" t="s">
        <v>163</v>
      </c>
      <c r="BE156" s="152">
        <f t="shared" si="9"/>
        <v>0</v>
      </c>
      <c r="BF156" s="152">
        <f t="shared" si="10"/>
        <v>184.76</v>
      </c>
      <c r="BG156" s="152">
        <f t="shared" si="11"/>
        <v>0</v>
      </c>
      <c r="BH156" s="152">
        <f t="shared" si="12"/>
        <v>0</v>
      </c>
      <c r="BI156" s="152">
        <f t="shared" si="13"/>
        <v>0</v>
      </c>
      <c r="BJ156" s="13" t="s">
        <v>86</v>
      </c>
      <c r="BK156" s="153">
        <f t="shared" si="14"/>
        <v>184.76</v>
      </c>
      <c r="BL156" s="13" t="s">
        <v>169</v>
      </c>
      <c r="BM156" s="151" t="s">
        <v>751</v>
      </c>
    </row>
    <row r="157" spans="2:65" s="11" customFormat="1" ht="25.9" customHeight="1" x14ac:dyDescent="0.2">
      <c r="B157" s="132"/>
      <c r="D157" s="133" t="s">
        <v>72</v>
      </c>
      <c r="E157" s="134" t="s">
        <v>229</v>
      </c>
      <c r="F157" s="134" t="s">
        <v>230</v>
      </c>
      <c r="I157" s="171"/>
      <c r="J157" s="172">
        <f>BK157</f>
        <v>908.15499999999997</v>
      </c>
      <c r="L157" s="132"/>
      <c r="M157" s="135"/>
      <c r="P157" s="136">
        <f>P158+P160+P164+P166</f>
        <v>0</v>
      </c>
      <c r="R157" s="136">
        <f>R158+R160+R164+R166</f>
        <v>1.1474999999999999E-2</v>
      </c>
      <c r="T157" s="137">
        <f>T158+T160+T164+T166</f>
        <v>1.0201750000000001</v>
      </c>
      <c r="AR157" s="133" t="s">
        <v>86</v>
      </c>
      <c r="AT157" s="138" t="s">
        <v>72</v>
      </c>
      <c r="AU157" s="138" t="s">
        <v>73</v>
      </c>
      <c r="AY157" s="133" t="s">
        <v>163</v>
      </c>
      <c r="BK157" s="139">
        <f>BK158+BK160+BK164+BK166</f>
        <v>908.15499999999997</v>
      </c>
    </row>
    <row r="158" spans="2:65" s="11" customFormat="1" ht="22.9" customHeight="1" x14ac:dyDescent="0.2">
      <c r="B158" s="132"/>
      <c r="D158" s="133" t="s">
        <v>72</v>
      </c>
      <c r="E158" s="140" t="s">
        <v>231</v>
      </c>
      <c r="F158" s="140" t="s">
        <v>232</v>
      </c>
      <c r="I158" s="171"/>
      <c r="J158" s="173">
        <f>BK158</f>
        <v>60.2</v>
      </c>
      <c r="L158" s="132"/>
      <c r="M158" s="135"/>
      <c r="P158" s="136">
        <f>P159</f>
        <v>0</v>
      </c>
      <c r="R158" s="136">
        <f>R159</f>
        <v>0</v>
      </c>
      <c r="T158" s="137">
        <f>T159</f>
        <v>0.21129999999999999</v>
      </c>
      <c r="AR158" s="133" t="s">
        <v>86</v>
      </c>
      <c r="AT158" s="138" t="s">
        <v>72</v>
      </c>
      <c r="AU158" s="138" t="s">
        <v>80</v>
      </c>
      <c r="AY158" s="133" t="s">
        <v>163</v>
      </c>
      <c r="BK158" s="139">
        <f>BK159</f>
        <v>60.2</v>
      </c>
    </row>
    <row r="159" spans="2:65" s="1" customFormat="1" ht="13.9" customHeight="1" x14ac:dyDescent="0.2">
      <c r="B159" s="115"/>
      <c r="C159" s="141" t="s">
        <v>233</v>
      </c>
      <c r="D159" s="141" t="s">
        <v>165</v>
      </c>
      <c r="E159" s="142" t="s">
        <v>234</v>
      </c>
      <c r="F159" s="143" t="s">
        <v>235</v>
      </c>
      <c r="G159" s="144" t="s">
        <v>187</v>
      </c>
      <c r="H159" s="145">
        <v>10</v>
      </c>
      <c r="I159" s="174">
        <v>6.02</v>
      </c>
      <c r="J159" s="175">
        <f>ROUND(I159*H159,3)</f>
        <v>60.2</v>
      </c>
      <c r="K159" s="147"/>
      <c r="L159" s="27"/>
      <c r="M159" s="148" t="s">
        <v>1</v>
      </c>
      <c r="N159" s="114" t="s">
        <v>39</v>
      </c>
      <c r="P159" s="149">
        <f>O159*H159</f>
        <v>0</v>
      </c>
      <c r="Q159" s="149">
        <v>0</v>
      </c>
      <c r="R159" s="149">
        <f>Q159*H159</f>
        <v>0</v>
      </c>
      <c r="S159" s="149">
        <v>2.1129999999999999E-2</v>
      </c>
      <c r="T159" s="150">
        <f>S159*H159</f>
        <v>0.21129999999999999</v>
      </c>
      <c r="AR159" s="151" t="s">
        <v>233</v>
      </c>
      <c r="AT159" s="151" t="s">
        <v>165</v>
      </c>
      <c r="AU159" s="151" t="s">
        <v>86</v>
      </c>
      <c r="AY159" s="13" t="s">
        <v>163</v>
      </c>
      <c r="BE159" s="152">
        <f>IF(N159="základná",J159,0)</f>
        <v>0</v>
      </c>
      <c r="BF159" s="152">
        <f>IF(N159="znížená",J159,0)</f>
        <v>60.2</v>
      </c>
      <c r="BG159" s="152">
        <f>IF(N159="zákl. prenesená",J159,0)</f>
        <v>0</v>
      </c>
      <c r="BH159" s="152">
        <f>IF(N159="zníž. prenesená",J159,0)</f>
        <v>0</v>
      </c>
      <c r="BI159" s="152">
        <f>IF(N159="nulová",J159,0)</f>
        <v>0</v>
      </c>
      <c r="BJ159" s="13" t="s">
        <v>86</v>
      </c>
      <c r="BK159" s="153">
        <f>ROUND(I159*H159,3)</f>
        <v>60.2</v>
      </c>
      <c r="BL159" s="13" t="s">
        <v>233</v>
      </c>
      <c r="BM159" s="151" t="s">
        <v>752</v>
      </c>
    </row>
    <row r="160" spans="2:65" s="11" customFormat="1" ht="22.9" customHeight="1" x14ac:dyDescent="0.2">
      <c r="B160" s="132"/>
      <c r="D160" s="133" t="s">
        <v>72</v>
      </c>
      <c r="E160" s="140" t="s">
        <v>237</v>
      </c>
      <c r="F160" s="140" t="s">
        <v>238</v>
      </c>
      <c r="I160" s="171"/>
      <c r="J160" s="173">
        <f>BK160</f>
        <v>378.10500000000002</v>
      </c>
      <c r="L160" s="132"/>
      <c r="M160" s="135"/>
      <c r="P160" s="136">
        <f>SUM(P161:P163)</f>
        <v>0</v>
      </c>
      <c r="R160" s="136">
        <f>SUM(R161:R163)</f>
        <v>0</v>
      </c>
      <c r="T160" s="137">
        <f>SUM(T161:T163)</f>
        <v>0.48677500000000001</v>
      </c>
      <c r="AR160" s="133" t="s">
        <v>86</v>
      </c>
      <c r="AT160" s="138" t="s">
        <v>72</v>
      </c>
      <c r="AU160" s="138" t="s">
        <v>80</v>
      </c>
      <c r="AY160" s="133" t="s">
        <v>163</v>
      </c>
      <c r="BK160" s="139">
        <f>SUM(BK161:BK163)</f>
        <v>378.10500000000002</v>
      </c>
    </row>
    <row r="161" spans="2:65" s="1" customFormat="1" ht="22.15" customHeight="1" x14ac:dyDescent="0.2">
      <c r="B161" s="115"/>
      <c r="C161" s="141" t="s">
        <v>239</v>
      </c>
      <c r="D161" s="141" t="s">
        <v>165</v>
      </c>
      <c r="E161" s="142" t="s">
        <v>244</v>
      </c>
      <c r="F161" s="143" t="s">
        <v>245</v>
      </c>
      <c r="G161" s="144" t="s">
        <v>179</v>
      </c>
      <c r="H161" s="145">
        <v>216.5</v>
      </c>
      <c r="I161" s="174">
        <v>1.37</v>
      </c>
      <c r="J161" s="175">
        <f>ROUND(I161*H161,3)</f>
        <v>296.60500000000002</v>
      </c>
      <c r="K161" s="147"/>
      <c r="L161" s="27"/>
      <c r="M161" s="148" t="s">
        <v>1</v>
      </c>
      <c r="N161" s="114" t="s">
        <v>39</v>
      </c>
      <c r="P161" s="149">
        <f>O161*H161</f>
        <v>0</v>
      </c>
      <c r="Q161" s="149">
        <v>0</v>
      </c>
      <c r="R161" s="149">
        <f>Q161*H161</f>
        <v>0</v>
      </c>
      <c r="S161" s="149">
        <v>1.3500000000000001E-3</v>
      </c>
      <c r="T161" s="150">
        <f>S161*H161</f>
        <v>0.29227500000000001</v>
      </c>
      <c r="AR161" s="151" t="s">
        <v>233</v>
      </c>
      <c r="AT161" s="151" t="s">
        <v>165</v>
      </c>
      <c r="AU161" s="151" t="s">
        <v>86</v>
      </c>
      <c r="AY161" s="13" t="s">
        <v>163</v>
      </c>
      <c r="BE161" s="152">
        <f>IF(N161="základná",J161,0)</f>
        <v>0</v>
      </c>
      <c r="BF161" s="152">
        <f>IF(N161="znížená",J161,0)</f>
        <v>296.60500000000002</v>
      </c>
      <c r="BG161" s="152">
        <f>IF(N161="zákl. prenesená",J161,0)</f>
        <v>0</v>
      </c>
      <c r="BH161" s="152">
        <f>IF(N161="zníž. prenesená",J161,0)</f>
        <v>0</v>
      </c>
      <c r="BI161" s="152">
        <f>IF(N161="nulová",J161,0)</f>
        <v>0</v>
      </c>
      <c r="BJ161" s="13" t="s">
        <v>86</v>
      </c>
      <c r="BK161" s="153">
        <f>ROUND(I161*H161,3)</f>
        <v>296.60500000000002</v>
      </c>
      <c r="BL161" s="13" t="s">
        <v>233</v>
      </c>
      <c r="BM161" s="151" t="s">
        <v>753</v>
      </c>
    </row>
    <row r="162" spans="2:65" s="1" customFormat="1" ht="22.15" customHeight="1" x14ac:dyDescent="0.2">
      <c r="B162" s="115"/>
      <c r="C162" s="141" t="s">
        <v>243</v>
      </c>
      <c r="D162" s="141" t="s">
        <v>165</v>
      </c>
      <c r="E162" s="142" t="s">
        <v>255</v>
      </c>
      <c r="F162" s="143" t="s">
        <v>754</v>
      </c>
      <c r="G162" s="144" t="s">
        <v>187</v>
      </c>
      <c r="H162" s="145">
        <v>12</v>
      </c>
      <c r="I162" s="174">
        <v>0.7</v>
      </c>
      <c r="J162" s="175">
        <f>ROUND(I162*H162,3)</f>
        <v>8.4</v>
      </c>
      <c r="K162" s="147"/>
      <c r="L162" s="27"/>
      <c r="M162" s="148" t="s">
        <v>1</v>
      </c>
      <c r="N162" s="114" t="s">
        <v>39</v>
      </c>
      <c r="P162" s="149">
        <f>O162*H162</f>
        <v>0</v>
      </c>
      <c r="Q162" s="149">
        <v>0</v>
      </c>
      <c r="R162" s="149">
        <f>Q162*H162</f>
        <v>0</v>
      </c>
      <c r="S162" s="149">
        <v>2.0000000000000001E-4</v>
      </c>
      <c r="T162" s="150">
        <f>S162*H162</f>
        <v>2.4000000000000002E-3</v>
      </c>
      <c r="AR162" s="151" t="s">
        <v>233</v>
      </c>
      <c r="AT162" s="151" t="s">
        <v>165</v>
      </c>
      <c r="AU162" s="151" t="s">
        <v>86</v>
      </c>
      <c r="AY162" s="13" t="s">
        <v>163</v>
      </c>
      <c r="BE162" s="152">
        <f>IF(N162="základná",J162,0)</f>
        <v>0</v>
      </c>
      <c r="BF162" s="152">
        <f>IF(N162="znížená",J162,0)</f>
        <v>8.4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3" t="s">
        <v>86</v>
      </c>
      <c r="BK162" s="153">
        <f>ROUND(I162*H162,3)</f>
        <v>8.4</v>
      </c>
      <c r="BL162" s="13" t="s">
        <v>233</v>
      </c>
      <c r="BM162" s="151" t="s">
        <v>755</v>
      </c>
    </row>
    <row r="163" spans="2:65" s="1" customFormat="1" ht="22.15" customHeight="1" x14ac:dyDescent="0.2">
      <c r="B163" s="115"/>
      <c r="C163" s="141" t="s">
        <v>247</v>
      </c>
      <c r="D163" s="141" t="s">
        <v>165</v>
      </c>
      <c r="E163" s="142" t="s">
        <v>259</v>
      </c>
      <c r="F163" s="143" t="s">
        <v>260</v>
      </c>
      <c r="G163" s="144" t="s">
        <v>179</v>
      </c>
      <c r="H163" s="145">
        <v>85</v>
      </c>
      <c r="I163" s="174">
        <v>0.86</v>
      </c>
      <c r="J163" s="175">
        <f>ROUND(I163*H163,3)</f>
        <v>73.099999999999994</v>
      </c>
      <c r="K163" s="147"/>
      <c r="L163" s="27"/>
      <c r="M163" s="148" t="s">
        <v>1</v>
      </c>
      <c r="N163" s="114" t="s">
        <v>39</v>
      </c>
      <c r="P163" s="149">
        <f>O163*H163</f>
        <v>0</v>
      </c>
      <c r="Q163" s="149">
        <v>0</v>
      </c>
      <c r="R163" s="149">
        <f>Q163*H163</f>
        <v>0</v>
      </c>
      <c r="S163" s="149">
        <v>2.2599999999999999E-3</v>
      </c>
      <c r="T163" s="150">
        <f>S163*H163</f>
        <v>0.19209999999999999</v>
      </c>
      <c r="AR163" s="151" t="s">
        <v>233</v>
      </c>
      <c r="AT163" s="151" t="s">
        <v>165</v>
      </c>
      <c r="AU163" s="151" t="s">
        <v>86</v>
      </c>
      <c r="AY163" s="13" t="s">
        <v>163</v>
      </c>
      <c r="BE163" s="152">
        <f>IF(N163="základná",J163,0)</f>
        <v>0</v>
      </c>
      <c r="BF163" s="152">
        <f>IF(N163="znížená",J163,0)</f>
        <v>73.099999999999994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3" t="s">
        <v>86</v>
      </c>
      <c r="BK163" s="153">
        <f>ROUND(I163*H163,3)</f>
        <v>73.099999999999994</v>
      </c>
      <c r="BL163" s="13" t="s">
        <v>233</v>
      </c>
      <c r="BM163" s="151" t="s">
        <v>756</v>
      </c>
    </row>
    <row r="164" spans="2:65" s="11" customFormat="1" ht="22.9" customHeight="1" x14ac:dyDescent="0.2">
      <c r="B164" s="132"/>
      <c r="D164" s="133" t="s">
        <v>72</v>
      </c>
      <c r="E164" s="140" t="s">
        <v>262</v>
      </c>
      <c r="F164" s="140" t="s">
        <v>263</v>
      </c>
      <c r="I164" s="171"/>
      <c r="J164" s="173">
        <f>BK164</f>
        <v>23.4</v>
      </c>
      <c r="L164" s="132"/>
      <c r="M164" s="135"/>
      <c r="P164" s="136">
        <f>P165</f>
        <v>0</v>
      </c>
      <c r="R164" s="136">
        <f>R165</f>
        <v>0</v>
      </c>
      <c r="T164" s="137">
        <f>T165</f>
        <v>7.0199999999999999E-2</v>
      </c>
      <c r="AR164" s="133" t="s">
        <v>86</v>
      </c>
      <c r="AT164" s="138" t="s">
        <v>72</v>
      </c>
      <c r="AU164" s="138" t="s">
        <v>80</v>
      </c>
      <c r="AY164" s="133" t="s">
        <v>163</v>
      </c>
      <c r="BK164" s="139">
        <f>BK165</f>
        <v>23.4</v>
      </c>
    </row>
    <row r="165" spans="2:65" s="1" customFormat="1" ht="22.15" customHeight="1" x14ac:dyDescent="0.2">
      <c r="B165" s="115"/>
      <c r="C165" s="141" t="s">
        <v>7</v>
      </c>
      <c r="D165" s="141" t="s">
        <v>165</v>
      </c>
      <c r="E165" s="142" t="s">
        <v>265</v>
      </c>
      <c r="F165" s="143" t="s">
        <v>266</v>
      </c>
      <c r="G165" s="144" t="s">
        <v>187</v>
      </c>
      <c r="H165" s="145">
        <v>11.7</v>
      </c>
      <c r="I165" s="174">
        <v>2</v>
      </c>
      <c r="J165" s="175">
        <f>ROUND(I165*H165,3)</f>
        <v>23.4</v>
      </c>
      <c r="K165" s="147"/>
      <c r="L165" s="27"/>
      <c r="M165" s="148" t="s">
        <v>1</v>
      </c>
      <c r="N165" s="114" t="s">
        <v>39</v>
      </c>
      <c r="P165" s="149">
        <f>O165*H165</f>
        <v>0</v>
      </c>
      <c r="Q165" s="149">
        <v>0</v>
      </c>
      <c r="R165" s="149">
        <f>Q165*H165</f>
        <v>0</v>
      </c>
      <c r="S165" s="149">
        <v>6.0000000000000001E-3</v>
      </c>
      <c r="T165" s="150">
        <f>S165*H165</f>
        <v>7.0199999999999999E-2</v>
      </c>
      <c r="AR165" s="151" t="s">
        <v>233</v>
      </c>
      <c r="AT165" s="151" t="s">
        <v>165</v>
      </c>
      <c r="AU165" s="151" t="s">
        <v>86</v>
      </c>
      <c r="AY165" s="13" t="s">
        <v>163</v>
      </c>
      <c r="BE165" s="152">
        <f>IF(N165="základná",J165,0)</f>
        <v>0</v>
      </c>
      <c r="BF165" s="152">
        <f>IF(N165="znížená",J165,0)</f>
        <v>23.4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3" t="s">
        <v>86</v>
      </c>
      <c r="BK165" s="153">
        <f>ROUND(I165*H165,3)</f>
        <v>23.4</v>
      </c>
      <c r="BL165" s="13" t="s">
        <v>233</v>
      </c>
      <c r="BM165" s="151" t="s">
        <v>757</v>
      </c>
    </row>
    <row r="166" spans="2:65" s="11" customFormat="1" ht="22.9" customHeight="1" x14ac:dyDescent="0.2">
      <c r="B166" s="132"/>
      <c r="D166" s="133" t="s">
        <v>72</v>
      </c>
      <c r="E166" s="140" t="s">
        <v>268</v>
      </c>
      <c r="F166" s="140" t="s">
        <v>269</v>
      </c>
      <c r="I166" s="171"/>
      <c r="J166" s="173">
        <f>BK166</f>
        <v>446.45</v>
      </c>
      <c r="L166" s="132"/>
      <c r="M166" s="135"/>
      <c r="P166" s="136">
        <f>SUM(P167:P168)</f>
        <v>0</v>
      </c>
      <c r="R166" s="136">
        <f>SUM(R167:R168)</f>
        <v>1.1474999999999999E-2</v>
      </c>
      <c r="T166" s="137">
        <f>SUM(T167:T168)</f>
        <v>0.25190000000000001</v>
      </c>
      <c r="AR166" s="133" t="s">
        <v>86</v>
      </c>
      <c r="AT166" s="138" t="s">
        <v>72</v>
      </c>
      <c r="AU166" s="138" t="s">
        <v>80</v>
      </c>
      <c r="AY166" s="133" t="s">
        <v>163</v>
      </c>
      <c r="BK166" s="139">
        <f>SUM(BK167:BK168)</f>
        <v>446.45</v>
      </c>
    </row>
    <row r="167" spans="2:65" s="1" customFormat="1" ht="34.9" customHeight="1" x14ac:dyDescent="0.2">
      <c r="B167" s="115"/>
      <c r="C167" s="141" t="s">
        <v>254</v>
      </c>
      <c r="D167" s="141" t="s">
        <v>165</v>
      </c>
      <c r="E167" s="142" t="s">
        <v>758</v>
      </c>
      <c r="F167" s="143" t="s">
        <v>759</v>
      </c>
      <c r="G167" s="144" t="s">
        <v>187</v>
      </c>
      <c r="H167" s="145">
        <v>1</v>
      </c>
      <c r="I167" s="174">
        <v>3.95</v>
      </c>
      <c r="J167" s="175">
        <f>ROUND(I167*H167,3)</f>
        <v>3.95</v>
      </c>
      <c r="K167" s="147"/>
      <c r="L167" s="27"/>
      <c r="M167" s="148" t="s">
        <v>1</v>
      </c>
      <c r="N167" s="114" t="s">
        <v>39</v>
      </c>
      <c r="P167" s="149">
        <f>O167*H167</f>
        <v>0</v>
      </c>
      <c r="Q167" s="149">
        <v>0</v>
      </c>
      <c r="R167" s="149">
        <f>Q167*H167</f>
        <v>0</v>
      </c>
      <c r="S167" s="149">
        <v>1.9E-3</v>
      </c>
      <c r="T167" s="150">
        <f>S167*H167</f>
        <v>1.9E-3</v>
      </c>
      <c r="AR167" s="151" t="s">
        <v>233</v>
      </c>
      <c r="AT167" s="151" t="s">
        <v>165</v>
      </c>
      <c r="AU167" s="151" t="s">
        <v>86</v>
      </c>
      <c r="AY167" s="13" t="s">
        <v>163</v>
      </c>
      <c r="BE167" s="152">
        <f>IF(N167="základná",J167,0)</f>
        <v>0</v>
      </c>
      <c r="BF167" s="152">
        <f>IF(N167="znížená",J167,0)</f>
        <v>3.95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86</v>
      </c>
      <c r="BK167" s="153">
        <f>ROUND(I167*H167,3)</f>
        <v>3.95</v>
      </c>
      <c r="BL167" s="13" t="s">
        <v>233</v>
      </c>
      <c r="BM167" s="151" t="s">
        <v>760</v>
      </c>
    </row>
    <row r="168" spans="2:65" s="1" customFormat="1" ht="22.15" customHeight="1" x14ac:dyDescent="0.2">
      <c r="B168" s="115"/>
      <c r="C168" s="141" t="s">
        <v>258</v>
      </c>
      <c r="D168" s="141" t="s">
        <v>165</v>
      </c>
      <c r="E168" s="142" t="s">
        <v>271</v>
      </c>
      <c r="F168" s="143" t="s">
        <v>272</v>
      </c>
      <c r="G168" s="144" t="s">
        <v>273</v>
      </c>
      <c r="H168" s="145">
        <v>250</v>
      </c>
      <c r="I168" s="174">
        <v>1.77</v>
      </c>
      <c r="J168" s="175">
        <f>ROUND(I168*H168,3)</f>
        <v>442.5</v>
      </c>
      <c r="K168" s="147"/>
      <c r="L168" s="27"/>
      <c r="M168" s="154" t="s">
        <v>1</v>
      </c>
      <c r="N168" s="155" t="s">
        <v>39</v>
      </c>
      <c r="O168" s="156"/>
      <c r="P168" s="157">
        <f>O168*H168</f>
        <v>0</v>
      </c>
      <c r="Q168" s="157">
        <v>4.5899999999999998E-5</v>
      </c>
      <c r="R168" s="157">
        <f>Q168*H168</f>
        <v>1.1474999999999999E-2</v>
      </c>
      <c r="S168" s="157">
        <v>1E-3</v>
      </c>
      <c r="T168" s="158">
        <f>S168*H168</f>
        <v>0.25</v>
      </c>
      <c r="AR168" s="151" t="s">
        <v>233</v>
      </c>
      <c r="AT168" s="151" t="s">
        <v>165</v>
      </c>
      <c r="AU168" s="151" t="s">
        <v>86</v>
      </c>
      <c r="AY168" s="13" t="s">
        <v>163</v>
      </c>
      <c r="BE168" s="152">
        <f>IF(N168="základná",J168,0)</f>
        <v>0</v>
      </c>
      <c r="BF168" s="152">
        <f>IF(N168="znížená",J168,0)</f>
        <v>442.5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86</v>
      </c>
      <c r="BK168" s="153">
        <f>ROUND(I168*H168,3)</f>
        <v>442.5</v>
      </c>
      <c r="BL168" s="13" t="s">
        <v>233</v>
      </c>
      <c r="BM168" s="151" t="s">
        <v>761</v>
      </c>
    </row>
    <row r="169" spans="2:65" s="1" customFormat="1" ht="6.95" customHeight="1" x14ac:dyDescent="0.2">
      <c r="B169" s="39"/>
      <c r="C169" s="40"/>
      <c r="D169" s="40"/>
      <c r="E169" s="40"/>
      <c r="F169" s="40"/>
      <c r="G169" s="40"/>
      <c r="H169" s="40"/>
      <c r="I169" s="40"/>
      <c r="J169" s="40"/>
      <c r="K169" s="40"/>
      <c r="L169" s="27"/>
    </row>
  </sheetData>
  <autoFilter ref="C137:K168" xr:uid="{00000000-0009-0000-0000-000003000000}"/>
  <mergeCells count="17">
    <mergeCell ref="E20:H20"/>
    <mergeCell ref="E29:H29"/>
    <mergeCell ref="E130:H130"/>
    <mergeCell ref="E128:H128"/>
    <mergeCell ref="L2:V2"/>
    <mergeCell ref="D112:F112"/>
    <mergeCell ref="D113:F113"/>
    <mergeCell ref="D114:F114"/>
    <mergeCell ref="E126:H126"/>
    <mergeCell ref="E85:H85"/>
    <mergeCell ref="E87:H87"/>
    <mergeCell ref="E89:H89"/>
    <mergeCell ref="D110:F110"/>
    <mergeCell ref="D111:F111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39"/>
  <sheetViews>
    <sheetView showGridLines="0" topLeftCell="A55" workbookViewId="0">
      <selection activeCell="G77" sqref="G77"/>
    </sheetView>
  </sheetViews>
  <sheetFormatPr defaultRowHeight="11.2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2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97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117</v>
      </c>
      <c r="L4" s="16"/>
      <c r="M4" s="8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14</v>
      </c>
      <c r="L6" s="16"/>
    </row>
    <row r="7" spans="2:46" ht="27" customHeight="1" x14ac:dyDescent="0.2">
      <c r="B7" s="16"/>
      <c r="E7" s="224" t="str">
        <f>'Rekapitulácia stavby'!K6</f>
        <v>SPŠ J. Murgaša B.Bystrica - kompletná rekonštrukcia objektov - zníženie energetickej náročnosti</v>
      </c>
      <c r="F7" s="227"/>
      <c r="G7" s="227"/>
      <c r="H7" s="227"/>
      <c r="L7" s="16"/>
    </row>
    <row r="8" spans="2:46" ht="12" customHeight="1" x14ac:dyDescent="0.2">
      <c r="B8" s="16"/>
      <c r="D8" s="23" t="s">
        <v>118</v>
      </c>
      <c r="L8" s="16"/>
    </row>
    <row r="9" spans="2:46" s="1" customFormat="1" ht="14.45" customHeight="1" x14ac:dyDescent="0.2">
      <c r="B9" s="27"/>
      <c r="E9" s="224" t="s">
        <v>733</v>
      </c>
      <c r="F9" s="223"/>
      <c r="G9" s="223"/>
      <c r="H9" s="223"/>
      <c r="L9" s="27"/>
    </row>
    <row r="10" spans="2:46" s="1" customFormat="1" ht="12" customHeight="1" x14ac:dyDescent="0.2">
      <c r="B10" s="27"/>
      <c r="D10" s="23" t="s">
        <v>120</v>
      </c>
      <c r="L10" s="27"/>
    </row>
    <row r="11" spans="2:46" s="1" customFormat="1" ht="15.6" customHeight="1" x14ac:dyDescent="0.2">
      <c r="B11" s="27"/>
      <c r="E11" s="185" t="s">
        <v>762</v>
      </c>
      <c r="F11" s="223"/>
      <c r="G11" s="223"/>
      <c r="H11" s="223"/>
      <c r="L11" s="27"/>
    </row>
    <row r="12" spans="2:46" s="1" customFormat="1" x14ac:dyDescent="0.2">
      <c r="B12" s="27"/>
      <c r="L12" s="27"/>
    </row>
    <row r="13" spans="2:46" s="1" customFormat="1" ht="12" customHeight="1" x14ac:dyDescent="0.2">
      <c r="B13" s="27"/>
      <c r="D13" s="23" t="s">
        <v>16</v>
      </c>
      <c r="F13" s="21" t="s">
        <v>1</v>
      </c>
      <c r="I13" s="23" t="s">
        <v>17</v>
      </c>
      <c r="J13" s="21" t="s">
        <v>1</v>
      </c>
      <c r="L13" s="27"/>
    </row>
    <row r="14" spans="2:46" s="1" customFormat="1" ht="12" customHeight="1" x14ac:dyDescent="0.2">
      <c r="B14" s="27"/>
      <c r="D14" s="23" t="s">
        <v>18</v>
      </c>
      <c r="F14" s="21" t="s">
        <v>19</v>
      </c>
      <c r="I14" s="23" t="s">
        <v>20</v>
      </c>
      <c r="J14" s="47">
        <f>'Rekapitulácia stavby'!AN8</f>
        <v>44630</v>
      </c>
      <c r="L14" s="27"/>
    </row>
    <row r="15" spans="2:46" s="1" customFormat="1" ht="10.9" customHeight="1" x14ac:dyDescent="0.2">
      <c r="B15" s="27"/>
      <c r="L15" s="27"/>
    </row>
    <row r="16" spans="2:46" s="1" customFormat="1" ht="12" customHeight="1" x14ac:dyDescent="0.2">
      <c r="B16" s="27"/>
      <c r="D16" s="23" t="s">
        <v>21</v>
      </c>
      <c r="I16" s="23" t="s">
        <v>22</v>
      </c>
      <c r="J16" s="21" t="s">
        <v>1</v>
      </c>
      <c r="L16" s="27"/>
    </row>
    <row r="17" spans="2:12" s="1" customFormat="1" ht="18" customHeight="1" x14ac:dyDescent="0.2">
      <c r="B17" s="27"/>
      <c r="E17" s="21" t="s">
        <v>23</v>
      </c>
      <c r="I17" s="23" t="s">
        <v>24</v>
      </c>
      <c r="J17" s="21" t="s">
        <v>1</v>
      </c>
      <c r="L17" s="27"/>
    </row>
    <row r="18" spans="2:12" s="1" customFormat="1" ht="6.95" customHeight="1" x14ac:dyDescent="0.2">
      <c r="B18" s="27"/>
      <c r="L18" s="27"/>
    </row>
    <row r="19" spans="2:12" s="1" customFormat="1" ht="12" customHeight="1" x14ac:dyDescent="0.2">
      <c r="B19" s="27"/>
      <c r="D19" s="23" t="s">
        <v>25</v>
      </c>
      <c r="I19" s="23" t="s">
        <v>22</v>
      </c>
      <c r="J19" s="24" t="str">
        <f>'Rekapitulácia stavby'!AN13</f>
        <v>47210621</v>
      </c>
      <c r="L19" s="27"/>
    </row>
    <row r="20" spans="2:12" s="1" customFormat="1" ht="18" customHeight="1" x14ac:dyDescent="0.2">
      <c r="B20" s="27"/>
      <c r="E20" s="228" t="str">
        <f>'Rekapitulácia stavby'!E14</f>
        <v>VERÓNY OaS s.r.o., Priemyselná 936/3, Krupina</v>
      </c>
      <c r="F20" s="196"/>
      <c r="G20" s="196"/>
      <c r="H20" s="196"/>
      <c r="I20" s="23" t="s">
        <v>24</v>
      </c>
      <c r="J20" s="24" t="str">
        <f>'Rekapitulácia stavby'!AN14</f>
        <v>SK 2023810382</v>
      </c>
      <c r="L20" s="27"/>
    </row>
    <row r="21" spans="2:12" s="1" customFormat="1" ht="6.95" customHeight="1" x14ac:dyDescent="0.2">
      <c r="B21" s="27"/>
      <c r="L21" s="27"/>
    </row>
    <row r="22" spans="2:12" s="1" customFormat="1" ht="12" customHeight="1" x14ac:dyDescent="0.2">
      <c r="B22" s="27"/>
      <c r="D22" s="23" t="s">
        <v>26</v>
      </c>
      <c r="I22" s="23" t="s">
        <v>22</v>
      </c>
      <c r="J22" s="21" t="s">
        <v>1</v>
      </c>
      <c r="L22" s="27"/>
    </row>
    <row r="23" spans="2:12" s="1" customFormat="1" ht="18" customHeight="1" x14ac:dyDescent="0.2">
      <c r="B23" s="27"/>
      <c r="E23" s="21" t="s">
        <v>27</v>
      </c>
      <c r="I23" s="23" t="s">
        <v>24</v>
      </c>
      <c r="J23" s="21" t="s">
        <v>1</v>
      </c>
      <c r="L23" s="27"/>
    </row>
    <row r="24" spans="2:12" s="1" customFormat="1" ht="6.95" customHeight="1" x14ac:dyDescent="0.2">
      <c r="B24" s="27"/>
      <c r="L24" s="27"/>
    </row>
    <row r="25" spans="2:12" s="1" customFormat="1" ht="12" customHeight="1" x14ac:dyDescent="0.2">
      <c r="B25" s="27"/>
      <c r="D25" s="23" t="s">
        <v>30</v>
      </c>
      <c r="I25" s="23" t="s">
        <v>22</v>
      </c>
      <c r="J25" s="21" t="str">
        <f>IF('Rekapitulácia stavby'!AN19="","",'Rekapitulácia stavby'!AN19)</f>
        <v/>
      </c>
      <c r="L25" s="27"/>
    </row>
    <row r="26" spans="2:12" s="1" customFormat="1" ht="18" customHeight="1" x14ac:dyDescent="0.2">
      <c r="B26" s="27"/>
      <c r="E26" s="21" t="str">
        <f>IF('Rekapitulácia stavby'!E20="","",'Rekapitulácia stavby'!E20)</f>
        <v xml:space="preserve"> </v>
      </c>
      <c r="I26" s="23" t="s">
        <v>24</v>
      </c>
      <c r="J26" s="21" t="str">
        <f>IF('Rekapitulácia stavby'!AN20="","",'Rekapitulácia stavby'!AN20)</f>
        <v/>
      </c>
      <c r="L26" s="27"/>
    </row>
    <row r="27" spans="2:12" s="1" customFormat="1" ht="6.95" customHeight="1" x14ac:dyDescent="0.2">
      <c r="B27" s="27"/>
      <c r="L27" s="27"/>
    </row>
    <row r="28" spans="2:12" s="1" customFormat="1" ht="12" customHeight="1" x14ac:dyDescent="0.2">
      <c r="B28" s="27"/>
      <c r="D28" s="23" t="s">
        <v>32</v>
      </c>
      <c r="L28" s="27"/>
    </row>
    <row r="29" spans="2:12" s="7" customFormat="1" ht="14.45" customHeight="1" x14ac:dyDescent="0.2">
      <c r="B29" s="88"/>
      <c r="E29" s="201" t="s">
        <v>1</v>
      </c>
      <c r="F29" s="201"/>
      <c r="G29" s="201"/>
      <c r="H29" s="201"/>
      <c r="L29" s="88"/>
    </row>
    <row r="30" spans="2:12" s="1" customFormat="1" ht="6.95" customHeight="1" x14ac:dyDescent="0.2">
      <c r="B30" s="27"/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D32" s="21" t="s">
        <v>122</v>
      </c>
      <c r="J32" s="89">
        <f>J98</f>
        <v>93386.650999999998</v>
      </c>
      <c r="L32" s="27"/>
    </row>
    <row r="33" spans="2:12" s="1" customFormat="1" ht="14.45" customHeight="1" x14ac:dyDescent="0.2">
      <c r="B33" s="27"/>
      <c r="D33" s="90" t="s">
        <v>123</v>
      </c>
      <c r="J33" s="89">
        <f>J118</f>
        <v>0</v>
      </c>
      <c r="L33" s="27"/>
    </row>
    <row r="34" spans="2:12" s="1" customFormat="1" ht="25.35" customHeight="1" x14ac:dyDescent="0.2">
      <c r="B34" s="27"/>
      <c r="D34" s="91" t="s">
        <v>33</v>
      </c>
      <c r="J34" s="60">
        <f>ROUND(J32 + J33, 2)</f>
        <v>93386.65</v>
      </c>
      <c r="L34" s="27"/>
    </row>
    <row r="35" spans="2:12" s="1" customFormat="1" ht="6.95" customHeight="1" x14ac:dyDescent="0.2">
      <c r="B35" s="27"/>
      <c r="D35" s="48"/>
      <c r="E35" s="48"/>
      <c r="F35" s="48"/>
      <c r="G35" s="48"/>
      <c r="H35" s="48"/>
      <c r="I35" s="48"/>
      <c r="J35" s="48"/>
      <c r="K35" s="48"/>
      <c r="L35" s="27"/>
    </row>
    <row r="36" spans="2:12" s="1" customFormat="1" ht="14.45" customHeight="1" x14ac:dyDescent="0.2">
      <c r="B36" s="27"/>
      <c r="F36" s="30" t="s">
        <v>35</v>
      </c>
      <c r="I36" s="30" t="s">
        <v>34</v>
      </c>
      <c r="J36" s="30" t="s">
        <v>36</v>
      </c>
      <c r="L36" s="27"/>
    </row>
    <row r="37" spans="2:12" s="1" customFormat="1" ht="14.45" customHeight="1" x14ac:dyDescent="0.2">
      <c r="B37" s="27"/>
      <c r="D37" s="92" t="s">
        <v>37</v>
      </c>
      <c r="E37" s="23" t="s">
        <v>38</v>
      </c>
      <c r="F37" s="80">
        <f>ROUND((SUM(BE118:BE125) + SUM(BE147:BE238)),  2)</f>
        <v>0</v>
      </c>
      <c r="I37" s="93">
        <v>0.2</v>
      </c>
      <c r="J37" s="80">
        <f>ROUND(((SUM(BE118:BE125) + SUM(BE147:BE238))*I37),  2)</f>
        <v>0</v>
      </c>
      <c r="L37" s="27"/>
    </row>
    <row r="38" spans="2:12" s="1" customFormat="1" ht="14.45" customHeight="1" x14ac:dyDescent="0.2">
      <c r="B38" s="27"/>
      <c r="E38" s="23" t="s">
        <v>39</v>
      </c>
      <c r="F38" s="80">
        <f>ROUND((SUM(BF118:BF125) + SUM(BF147:BF238)),  2)</f>
        <v>93386.65</v>
      </c>
      <c r="I38" s="93">
        <v>0.2</v>
      </c>
      <c r="J38" s="80">
        <f>ROUND(((SUM(BF118:BF125) + SUM(BF147:BF238))*I38),  2)</f>
        <v>18677.330000000002</v>
      </c>
      <c r="L38" s="27"/>
    </row>
    <row r="39" spans="2:12" s="1" customFormat="1" ht="14.45" hidden="1" customHeight="1" x14ac:dyDescent="0.2">
      <c r="B39" s="27"/>
      <c r="E39" s="23" t="s">
        <v>40</v>
      </c>
      <c r="F39" s="80">
        <f>ROUND((SUM(BG118:BG125) + SUM(BG147:BG238)),  2)</f>
        <v>0</v>
      </c>
      <c r="I39" s="93">
        <v>0.2</v>
      </c>
      <c r="J39" s="80">
        <f>0</f>
        <v>0</v>
      </c>
      <c r="L39" s="27"/>
    </row>
    <row r="40" spans="2:12" s="1" customFormat="1" ht="14.45" hidden="1" customHeight="1" x14ac:dyDescent="0.2">
      <c r="B40" s="27"/>
      <c r="E40" s="23" t="s">
        <v>41</v>
      </c>
      <c r="F40" s="80">
        <f>ROUND((SUM(BH118:BH125) + SUM(BH147:BH238)),  2)</f>
        <v>0</v>
      </c>
      <c r="I40" s="93">
        <v>0.2</v>
      </c>
      <c r="J40" s="80">
        <f>0</f>
        <v>0</v>
      </c>
      <c r="L40" s="27"/>
    </row>
    <row r="41" spans="2:12" s="1" customFormat="1" ht="14.45" hidden="1" customHeight="1" x14ac:dyDescent="0.2">
      <c r="B41" s="27"/>
      <c r="E41" s="23" t="s">
        <v>42</v>
      </c>
      <c r="F41" s="80">
        <f>ROUND((SUM(BI118:BI125) + SUM(BI147:BI238)),  2)</f>
        <v>0</v>
      </c>
      <c r="I41" s="93">
        <v>0</v>
      </c>
      <c r="J41" s="80">
        <f>0</f>
        <v>0</v>
      </c>
      <c r="L41" s="27"/>
    </row>
    <row r="42" spans="2:12" s="1" customFormat="1" ht="6.95" customHeight="1" x14ac:dyDescent="0.2">
      <c r="B42" s="27"/>
      <c r="L42" s="27"/>
    </row>
    <row r="43" spans="2:12" s="1" customFormat="1" ht="25.35" customHeight="1" x14ac:dyDescent="0.2">
      <c r="B43" s="27"/>
      <c r="C43" s="94"/>
      <c r="D43" s="95" t="s">
        <v>43</v>
      </c>
      <c r="E43" s="51"/>
      <c r="F43" s="51"/>
      <c r="G43" s="96" t="s">
        <v>44</v>
      </c>
      <c r="H43" s="97" t="s">
        <v>45</v>
      </c>
      <c r="I43" s="51"/>
      <c r="J43" s="98">
        <f>SUM(J34:J41)</f>
        <v>112063.98</v>
      </c>
      <c r="K43" s="99"/>
      <c r="L43" s="27"/>
    </row>
    <row r="44" spans="2:12" s="1" customFormat="1" ht="14.45" customHeight="1" x14ac:dyDescent="0.2">
      <c r="B44" s="27"/>
      <c r="L44" s="27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7"/>
      <c r="D61" s="38" t="s">
        <v>48</v>
      </c>
      <c r="E61" s="29"/>
      <c r="F61" s="100" t="s">
        <v>49</v>
      </c>
      <c r="G61" s="38" t="s">
        <v>48</v>
      </c>
      <c r="H61" s="29"/>
      <c r="I61" s="29"/>
      <c r="J61" s="101" t="s">
        <v>49</v>
      </c>
      <c r="K61" s="29"/>
      <c r="L61" s="27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7"/>
      <c r="D76" s="38" t="s">
        <v>48</v>
      </c>
      <c r="E76" s="29"/>
      <c r="F76" s="100" t="s">
        <v>49</v>
      </c>
      <c r="G76" s="38" t="s">
        <v>1492</v>
      </c>
      <c r="H76" s="29"/>
      <c r="I76" s="29"/>
      <c r="J76" s="101" t="s">
        <v>49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12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 x14ac:dyDescent="0.2">
      <c r="B82" s="27"/>
      <c r="C82" s="17" t="s">
        <v>124</v>
      </c>
      <c r="L82" s="27"/>
    </row>
    <row r="83" spans="2:12" s="1" customFormat="1" ht="6.95" customHeight="1" x14ac:dyDescent="0.2">
      <c r="B83" s="27"/>
      <c r="L83" s="27"/>
    </row>
    <row r="84" spans="2:12" s="1" customFormat="1" ht="12" customHeight="1" x14ac:dyDescent="0.2">
      <c r="B84" s="27"/>
      <c r="C84" s="23" t="s">
        <v>14</v>
      </c>
      <c r="L84" s="27"/>
    </row>
    <row r="85" spans="2:12" s="1" customFormat="1" ht="27" customHeight="1" x14ac:dyDescent="0.2">
      <c r="B85" s="27"/>
      <c r="E85" s="224" t="str">
        <f>E7</f>
        <v>SPŠ J. Murgaša B.Bystrica - kompletná rekonštrukcia objektov - zníženie energetickej náročnosti</v>
      </c>
      <c r="F85" s="227"/>
      <c r="G85" s="227"/>
      <c r="H85" s="227"/>
      <c r="L85" s="27"/>
    </row>
    <row r="86" spans="2:12" ht="12" customHeight="1" x14ac:dyDescent="0.2">
      <c r="B86" s="16"/>
      <c r="C86" s="23" t="s">
        <v>118</v>
      </c>
      <c r="L86" s="16"/>
    </row>
    <row r="87" spans="2:12" s="1" customFormat="1" ht="14.45" customHeight="1" x14ac:dyDescent="0.2">
      <c r="B87" s="27"/>
      <c r="E87" s="224" t="s">
        <v>733</v>
      </c>
      <c r="F87" s="223"/>
      <c r="G87" s="223"/>
      <c r="H87" s="223"/>
      <c r="L87" s="27"/>
    </row>
    <row r="88" spans="2:12" s="1" customFormat="1" ht="12" customHeight="1" x14ac:dyDescent="0.2">
      <c r="B88" s="27"/>
      <c r="C88" s="23" t="s">
        <v>120</v>
      </c>
      <c r="L88" s="27"/>
    </row>
    <row r="89" spans="2:12" s="1" customFormat="1" ht="15.6" customHeight="1" x14ac:dyDescent="0.2">
      <c r="B89" s="27"/>
      <c r="E89" s="185" t="str">
        <f>E11</f>
        <v>B2 - Nový stav</v>
      </c>
      <c r="F89" s="223"/>
      <c r="G89" s="223"/>
      <c r="H89" s="223"/>
      <c r="L89" s="27"/>
    </row>
    <row r="90" spans="2:12" s="1" customFormat="1" ht="6.95" customHeight="1" x14ac:dyDescent="0.2">
      <c r="B90" s="27"/>
      <c r="L90" s="27"/>
    </row>
    <row r="91" spans="2:12" s="1" customFormat="1" ht="12" customHeight="1" x14ac:dyDescent="0.2">
      <c r="B91" s="27"/>
      <c r="C91" s="23" t="s">
        <v>18</v>
      </c>
      <c r="F91" s="21" t="str">
        <f>F14</f>
        <v>Hurbanova 6, 975 18 BB</v>
      </c>
      <c r="I91" s="23" t="s">
        <v>20</v>
      </c>
      <c r="J91" s="47">
        <f>IF(J14="","",J14)</f>
        <v>44630</v>
      </c>
      <c r="L91" s="27"/>
    </row>
    <row r="92" spans="2:12" s="1" customFormat="1" ht="6.95" customHeight="1" x14ac:dyDescent="0.2">
      <c r="B92" s="27"/>
      <c r="L92" s="27"/>
    </row>
    <row r="93" spans="2:12" s="1" customFormat="1" ht="40.9" customHeight="1" x14ac:dyDescent="0.2">
      <c r="B93" s="27"/>
      <c r="C93" s="23" t="s">
        <v>21</v>
      </c>
      <c r="F93" s="21" t="str">
        <f>E17</f>
        <v>SPŠ J. Murgaša, Banská Bystrica</v>
      </c>
      <c r="I93" s="23" t="s">
        <v>26</v>
      </c>
      <c r="J93" s="25" t="str">
        <f>E23</f>
        <v>VISIA s.r.o ,Sládkovičova 2052/50A Šala</v>
      </c>
      <c r="L93" s="27"/>
    </row>
    <row r="94" spans="2:12" s="1" customFormat="1" ht="15.6" customHeight="1" x14ac:dyDescent="0.2">
      <c r="B94" s="27"/>
      <c r="C94" s="23" t="s">
        <v>25</v>
      </c>
      <c r="F94" s="21" t="str">
        <f>IF(E20="","",E20)</f>
        <v>VERÓNY OaS s.r.o., Priemyselná 936/3, Krupina</v>
      </c>
      <c r="I94" s="23" t="s">
        <v>30</v>
      </c>
      <c r="J94" s="25" t="str">
        <f>E26</f>
        <v xml:space="preserve"> </v>
      </c>
      <c r="L94" s="27"/>
    </row>
    <row r="95" spans="2:12" s="1" customFormat="1" ht="10.35" customHeight="1" x14ac:dyDescent="0.2">
      <c r="B95" s="27"/>
      <c r="L95" s="27"/>
    </row>
    <row r="96" spans="2:12" s="1" customFormat="1" ht="29.25" customHeight="1" x14ac:dyDescent="0.2">
      <c r="B96" s="27"/>
      <c r="C96" s="102" t="s">
        <v>125</v>
      </c>
      <c r="D96" s="94"/>
      <c r="E96" s="94"/>
      <c r="F96" s="94"/>
      <c r="G96" s="94"/>
      <c r="H96" s="94"/>
      <c r="I96" s="94"/>
      <c r="J96" s="103" t="s">
        <v>126</v>
      </c>
      <c r="K96" s="94"/>
      <c r="L96" s="27"/>
    </row>
    <row r="97" spans="2:47" s="1" customFormat="1" ht="10.35" customHeight="1" x14ac:dyDescent="0.2">
      <c r="B97" s="27"/>
      <c r="L97" s="27"/>
    </row>
    <row r="98" spans="2:47" s="1" customFormat="1" ht="22.9" customHeight="1" x14ac:dyDescent="0.2">
      <c r="B98" s="27"/>
      <c r="C98" s="104" t="s">
        <v>127</v>
      </c>
      <c r="J98" s="60">
        <f>J147</f>
        <v>93386.650999999998</v>
      </c>
      <c r="L98" s="27"/>
      <c r="AU98" s="13" t="s">
        <v>128</v>
      </c>
    </row>
    <row r="99" spans="2:47" s="8" customFormat="1" ht="24.95" customHeight="1" x14ac:dyDescent="0.2">
      <c r="B99" s="105"/>
      <c r="D99" s="106" t="s">
        <v>129</v>
      </c>
      <c r="E99" s="107"/>
      <c r="F99" s="107"/>
      <c r="G99" s="107"/>
      <c r="H99" s="107"/>
      <c r="I99" s="107"/>
      <c r="J99" s="108">
        <f>J148</f>
        <v>58799.345000000001</v>
      </c>
      <c r="L99" s="105"/>
    </row>
    <row r="100" spans="2:47" s="9" customFormat="1" ht="19.899999999999999" customHeight="1" x14ac:dyDescent="0.2">
      <c r="B100" s="109"/>
      <c r="D100" s="110" t="s">
        <v>130</v>
      </c>
      <c r="E100" s="111"/>
      <c r="F100" s="111"/>
      <c r="G100" s="111"/>
      <c r="H100" s="111"/>
      <c r="I100" s="111"/>
      <c r="J100" s="112">
        <f>J149</f>
        <v>2546.732</v>
      </c>
      <c r="L100" s="109"/>
    </row>
    <row r="101" spans="2:47" s="9" customFormat="1" ht="19.899999999999999" customHeight="1" x14ac:dyDescent="0.2">
      <c r="B101" s="109"/>
      <c r="D101" s="110" t="s">
        <v>293</v>
      </c>
      <c r="E101" s="111"/>
      <c r="F101" s="111"/>
      <c r="G101" s="111"/>
      <c r="H101" s="111"/>
      <c r="I101" s="111"/>
      <c r="J101" s="112">
        <f>J158</f>
        <v>194.12</v>
      </c>
      <c r="L101" s="109"/>
    </row>
    <row r="102" spans="2:47" s="9" customFormat="1" ht="19.899999999999999" customHeight="1" x14ac:dyDescent="0.2">
      <c r="B102" s="109"/>
      <c r="D102" s="110" t="s">
        <v>763</v>
      </c>
      <c r="E102" s="111"/>
      <c r="F102" s="111"/>
      <c r="G102" s="111"/>
      <c r="H102" s="111"/>
      <c r="I102" s="111"/>
      <c r="J102" s="112">
        <f>J161</f>
        <v>0</v>
      </c>
      <c r="L102" s="109"/>
    </row>
    <row r="103" spans="2:47" s="9" customFormat="1" ht="19.899999999999999" customHeight="1" x14ac:dyDescent="0.2">
      <c r="B103" s="109"/>
      <c r="D103" s="110" t="s">
        <v>764</v>
      </c>
      <c r="E103" s="111"/>
      <c r="F103" s="111"/>
      <c r="G103" s="111"/>
      <c r="H103" s="111"/>
      <c r="I103" s="111"/>
      <c r="J103" s="112">
        <f>J162</f>
        <v>322.68099999999998</v>
      </c>
      <c r="L103" s="109"/>
    </row>
    <row r="104" spans="2:47" s="9" customFormat="1" ht="19.899999999999999" customHeight="1" x14ac:dyDescent="0.2">
      <c r="B104" s="109"/>
      <c r="D104" s="110" t="s">
        <v>294</v>
      </c>
      <c r="E104" s="111"/>
      <c r="F104" s="111"/>
      <c r="G104" s="111"/>
      <c r="H104" s="111"/>
      <c r="I104" s="111"/>
      <c r="J104" s="112">
        <f>J166</f>
        <v>40461.786</v>
      </c>
      <c r="L104" s="109"/>
    </row>
    <row r="105" spans="2:47" s="9" customFormat="1" ht="19.899999999999999" customHeight="1" x14ac:dyDescent="0.2">
      <c r="B105" s="109"/>
      <c r="D105" s="110" t="s">
        <v>131</v>
      </c>
      <c r="E105" s="111"/>
      <c r="F105" s="111"/>
      <c r="G105" s="111"/>
      <c r="H105" s="111"/>
      <c r="I105" s="111"/>
      <c r="J105" s="112">
        <f>J184</f>
        <v>13907.754000000001</v>
      </c>
      <c r="L105" s="109"/>
    </row>
    <row r="106" spans="2:47" s="9" customFormat="1" ht="19.899999999999999" customHeight="1" x14ac:dyDescent="0.2">
      <c r="B106" s="109"/>
      <c r="D106" s="110" t="s">
        <v>295</v>
      </c>
      <c r="E106" s="111"/>
      <c r="F106" s="111"/>
      <c r="G106" s="111"/>
      <c r="H106" s="111"/>
      <c r="I106" s="111"/>
      <c r="J106" s="112">
        <f>J202</f>
        <v>1366.2719999999999</v>
      </c>
      <c r="L106" s="109"/>
    </row>
    <row r="107" spans="2:47" s="8" customFormat="1" ht="24.95" customHeight="1" x14ac:dyDescent="0.2">
      <c r="B107" s="105"/>
      <c r="D107" s="106" t="s">
        <v>132</v>
      </c>
      <c r="E107" s="107"/>
      <c r="F107" s="107"/>
      <c r="G107" s="107"/>
      <c r="H107" s="107"/>
      <c r="I107" s="107"/>
      <c r="J107" s="108">
        <f>J204</f>
        <v>27837.306</v>
      </c>
      <c r="L107" s="105"/>
    </row>
    <row r="108" spans="2:47" s="9" customFormat="1" ht="19.899999999999999" customHeight="1" x14ac:dyDescent="0.2">
      <c r="B108" s="109"/>
      <c r="D108" s="110" t="s">
        <v>296</v>
      </c>
      <c r="E108" s="111"/>
      <c r="F108" s="111"/>
      <c r="G108" s="111"/>
      <c r="H108" s="111"/>
      <c r="I108" s="111"/>
      <c r="J108" s="112">
        <f>J205</f>
        <v>1979.943</v>
      </c>
      <c r="L108" s="109"/>
    </row>
    <row r="109" spans="2:47" s="9" customFormat="1" ht="19.899999999999999" customHeight="1" x14ac:dyDescent="0.2">
      <c r="B109" s="109"/>
      <c r="D109" s="110" t="s">
        <v>298</v>
      </c>
      <c r="E109" s="111"/>
      <c r="F109" s="111"/>
      <c r="G109" s="111"/>
      <c r="H109" s="111"/>
      <c r="I109" s="111"/>
      <c r="J109" s="112">
        <f>J211</f>
        <v>6063.3850000000002</v>
      </c>
      <c r="L109" s="109"/>
    </row>
    <row r="110" spans="2:47" s="9" customFormat="1" ht="19.899999999999999" customHeight="1" x14ac:dyDescent="0.2">
      <c r="B110" s="109"/>
      <c r="D110" s="110" t="s">
        <v>134</v>
      </c>
      <c r="E110" s="111"/>
      <c r="F110" s="111"/>
      <c r="G110" s="111"/>
      <c r="H110" s="111"/>
      <c r="I110" s="111"/>
      <c r="J110" s="112">
        <f>J216</f>
        <v>3811.8029999999999</v>
      </c>
      <c r="L110" s="109"/>
    </row>
    <row r="111" spans="2:47" s="9" customFormat="1" ht="19.899999999999999" customHeight="1" x14ac:dyDescent="0.2">
      <c r="B111" s="109"/>
      <c r="D111" s="110" t="s">
        <v>135</v>
      </c>
      <c r="E111" s="111"/>
      <c r="F111" s="111"/>
      <c r="G111" s="111"/>
      <c r="H111" s="111"/>
      <c r="I111" s="111"/>
      <c r="J111" s="112">
        <f>J219</f>
        <v>2135.598</v>
      </c>
      <c r="L111" s="109"/>
    </row>
    <row r="112" spans="2:47" s="9" customFormat="1" ht="19.899999999999999" customHeight="1" x14ac:dyDescent="0.2">
      <c r="B112" s="109"/>
      <c r="D112" s="110" t="s">
        <v>136</v>
      </c>
      <c r="E112" s="111"/>
      <c r="F112" s="111"/>
      <c r="G112" s="111"/>
      <c r="H112" s="111"/>
      <c r="I112" s="111"/>
      <c r="J112" s="112">
        <f>J225</f>
        <v>13813.49</v>
      </c>
      <c r="L112" s="109"/>
    </row>
    <row r="113" spans="2:65" s="9" customFormat="1" ht="19.899999999999999" customHeight="1" x14ac:dyDescent="0.2">
      <c r="B113" s="109"/>
      <c r="D113" s="110" t="s">
        <v>300</v>
      </c>
      <c r="E113" s="111"/>
      <c r="F113" s="111"/>
      <c r="G113" s="111"/>
      <c r="H113" s="111"/>
      <c r="I113" s="111"/>
      <c r="J113" s="112">
        <f>J231</f>
        <v>33.087000000000003</v>
      </c>
      <c r="L113" s="109"/>
    </row>
    <row r="114" spans="2:65" s="8" customFormat="1" ht="24.95" customHeight="1" x14ac:dyDescent="0.2">
      <c r="B114" s="105"/>
      <c r="D114" s="106" t="s">
        <v>137</v>
      </c>
      <c r="E114" s="107"/>
      <c r="F114" s="107"/>
      <c r="G114" s="107"/>
      <c r="H114" s="107"/>
      <c r="I114" s="107"/>
      <c r="J114" s="108">
        <f>J234</f>
        <v>6750</v>
      </c>
      <c r="L114" s="105"/>
    </row>
    <row r="115" spans="2:65" s="9" customFormat="1" ht="19.899999999999999" customHeight="1" x14ac:dyDescent="0.2">
      <c r="B115" s="109"/>
      <c r="D115" s="110" t="s">
        <v>138</v>
      </c>
      <c r="E115" s="111"/>
      <c r="F115" s="111"/>
      <c r="G115" s="111"/>
      <c r="H115" s="111"/>
      <c r="I115" s="111"/>
      <c r="J115" s="112">
        <f>J235</f>
        <v>6750</v>
      </c>
      <c r="L115" s="109"/>
    </row>
    <row r="116" spans="2:65" s="1" customFormat="1" ht="21.75" customHeight="1" x14ac:dyDescent="0.2">
      <c r="B116" s="27"/>
      <c r="L116" s="27"/>
    </row>
    <row r="117" spans="2:65" s="1" customFormat="1" ht="6.95" customHeight="1" x14ac:dyDescent="0.2">
      <c r="B117" s="27"/>
      <c r="L117" s="27"/>
    </row>
    <row r="118" spans="2:65" s="1" customFormat="1" ht="29.25" customHeight="1" x14ac:dyDescent="0.2">
      <c r="B118" s="27"/>
      <c r="C118" s="104" t="s">
        <v>139</v>
      </c>
      <c r="J118" s="113">
        <f>ROUND(J119 + J120 + J121 + J122 + J123 + J124,2)</f>
        <v>0</v>
      </c>
      <c r="L118" s="27"/>
      <c r="N118" s="114" t="s">
        <v>37</v>
      </c>
    </row>
    <row r="119" spans="2:65" s="1" customFormat="1" ht="18" customHeight="1" x14ac:dyDescent="0.2">
      <c r="B119" s="115"/>
      <c r="C119" s="116"/>
      <c r="D119" s="225" t="s">
        <v>140</v>
      </c>
      <c r="E119" s="226"/>
      <c r="F119" s="226"/>
      <c r="G119" s="116"/>
      <c r="H119" s="116"/>
      <c r="I119" s="116"/>
      <c r="J119" s="118">
        <v>0</v>
      </c>
      <c r="K119" s="116"/>
      <c r="L119" s="115"/>
      <c r="M119" s="116"/>
      <c r="N119" s="119" t="s">
        <v>39</v>
      </c>
      <c r="O119" s="116"/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16"/>
      <c r="AJ119" s="116"/>
      <c r="AK119" s="116"/>
      <c r="AL119" s="116"/>
      <c r="AM119" s="116"/>
      <c r="AN119" s="116"/>
      <c r="AO119" s="116"/>
      <c r="AP119" s="116"/>
      <c r="AQ119" s="116"/>
      <c r="AR119" s="116"/>
      <c r="AS119" s="116"/>
      <c r="AT119" s="116"/>
      <c r="AU119" s="116"/>
      <c r="AV119" s="116"/>
      <c r="AW119" s="116"/>
      <c r="AX119" s="116"/>
      <c r="AY119" s="120" t="s">
        <v>141</v>
      </c>
      <c r="AZ119" s="116"/>
      <c r="BA119" s="116"/>
      <c r="BB119" s="116"/>
      <c r="BC119" s="116"/>
      <c r="BD119" s="116"/>
      <c r="BE119" s="121">
        <f t="shared" ref="BE119:BE124" si="0">IF(N119="základná",J119,0)</f>
        <v>0</v>
      </c>
      <c r="BF119" s="121">
        <f t="shared" ref="BF119:BF124" si="1">IF(N119="znížená",J119,0)</f>
        <v>0</v>
      </c>
      <c r="BG119" s="121">
        <f t="shared" ref="BG119:BG124" si="2">IF(N119="zákl. prenesená",J119,0)</f>
        <v>0</v>
      </c>
      <c r="BH119" s="121">
        <f t="shared" ref="BH119:BH124" si="3">IF(N119="zníž. prenesená",J119,0)</f>
        <v>0</v>
      </c>
      <c r="BI119" s="121">
        <f t="shared" ref="BI119:BI124" si="4">IF(N119="nulová",J119,0)</f>
        <v>0</v>
      </c>
      <c r="BJ119" s="120" t="s">
        <v>86</v>
      </c>
      <c r="BK119" s="116"/>
      <c r="BL119" s="116"/>
      <c r="BM119" s="116"/>
    </row>
    <row r="120" spans="2:65" s="1" customFormat="1" ht="18" customHeight="1" x14ac:dyDescent="0.2">
      <c r="B120" s="115"/>
      <c r="C120" s="116"/>
      <c r="D120" s="225" t="s">
        <v>142</v>
      </c>
      <c r="E120" s="226"/>
      <c r="F120" s="226"/>
      <c r="G120" s="116"/>
      <c r="H120" s="116"/>
      <c r="I120" s="116"/>
      <c r="J120" s="118">
        <v>0</v>
      </c>
      <c r="K120" s="116"/>
      <c r="L120" s="115"/>
      <c r="M120" s="116"/>
      <c r="N120" s="119" t="s">
        <v>39</v>
      </c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  <c r="AF120" s="116"/>
      <c r="AG120" s="116"/>
      <c r="AH120" s="116"/>
      <c r="AI120" s="116"/>
      <c r="AJ120" s="116"/>
      <c r="AK120" s="116"/>
      <c r="AL120" s="116"/>
      <c r="AM120" s="116"/>
      <c r="AN120" s="116"/>
      <c r="AO120" s="116"/>
      <c r="AP120" s="116"/>
      <c r="AQ120" s="116"/>
      <c r="AR120" s="116"/>
      <c r="AS120" s="116"/>
      <c r="AT120" s="116"/>
      <c r="AU120" s="116"/>
      <c r="AV120" s="116"/>
      <c r="AW120" s="116"/>
      <c r="AX120" s="116"/>
      <c r="AY120" s="120" t="s">
        <v>141</v>
      </c>
      <c r="AZ120" s="116"/>
      <c r="BA120" s="116"/>
      <c r="BB120" s="116"/>
      <c r="BC120" s="116"/>
      <c r="BD120" s="116"/>
      <c r="BE120" s="121">
        <f t="shared" si="0"/>
        <v>0</v>
      </c>
      <c r="BF120" s="121">
        <f t="shared" si="1"/>
        <v>0</v>
      </c>
      <c r="BG120" s="121">
        <f t="shared" si="2"/>
        <v>0</v>
      </c>
      <c r="BH120" s="121">
        <f t="shared" si="3"/>
        <v>0</v>
      </c>
      <c r="BI120" s="121">
        <f t="shared" si="4"/>
        <v>0</v>
      </c>
      <c r="BJ120" s="120" t="s">
        <v>86</v>
      </c>
      <c r="BK120" s="116"/>
      <c r="BL120" s="116"/>
      <c r="BM120" s="116"/>
    </row>
    <row r="121" spans="2:65" s="1" customFormat="1" ht="18" customHeight="1" x14ac:dyDescent="0.2">
      <c r="B121" s="115"/>
      <c r="C121" s="116"/>
      <c r="D121" s="225" t="s">
        <v>143</v>
      </c>
      <c r="E121" s="226"/>
      <c r="F121" s="226"/>
      <c r="G121" s="116"/>
      <c r="H121" s="116"/>
      <c r="I121" s="116"/>
      <c r="J121" s="118">
        <v>0</v>
      </c>
      <c r="K121" s="116"/>
      <c r="L121" s="115"/>
      <c r="M121" s="116"/>
      <c r="N121" s="119" t="s">
        <v>39</v>
      </c>
      <c r="O121" s="116"/>
      <c r="P121" s="116"/>
      <c r="Q121" s="116"/>
      <c r="R121" s="116"/>
      <c r="S121" s="116"/>
      <c r="T121" s="116"/>
      <c r="U121" s="116"/>
      <c r="V121" s="116"/>
      <c r="W121" s="116"/>
      <c r="X121" s="116"/>
      <c r="Y121" s="116"/>
      <c r="Z121" s="116"/>
      <c r="AA121" s="116"/>
      <c r="AB121" s="116"/>
      <c r="AC121" s="116"/>
      <c r="AD121" s="116"/>
      <c r="AE121" s="116"/>
      <c r="AF121" s="116"/>
      <c r="AG121" s="116"/>
      <c r="AH121" s="116"/>
      <c r="AI121" s="116"/>
      <c r="AJ121" s="116"/>
      <c r="AK121" s="116"/>
      <c r="AL121" s="116"/>
      <c r="AM121" s="116"/>
      <c r="AN121" s="116"/>
      <c r="AO121" s="116"/>
      <c r="AP121" s="116"/>
      <c r="AQ121" s="116"/>
      <c r="AR121" s="116"/>
      <c r="AS121" s="116"/>
      <c r="AT121" s="116"/>
      <c r="AU121" s="116"/>
      <c r="AV121" s="116"/>
      <c r="AW121" s="116"/>
      <c r="AX121" s="116"/>
      <c r="AY121" s="120" t="s">
        <v>141</v>
      </c>
      <c r="AZ121" s="116"/>
      <c r="BA121" s="116"/>
      <c r="BB121" s="116"/>
      <c r="BC121" s="116"/>
      <c r="BD121" s="116"/>
      <c r="BE121" s="121">
        <f t="shared" si="0"/>
        <v>0</v>
      </c>
      <c r="BF121" s="121">
        <f t="shared" si="1"/>
        <v>0</v>
      </c>
      <c r="BG121" s="121">
        <f t="shared" si="2"/>
        <v>0</v>
      </c>
      <c r="BH121" s="121">
        <f t="shared" si="3"/>
        <v>0</v>
      </c>
      <c r="BI121" s="121">
        <f t="shared" si="4"/>
        <v>0</v>
      </c>
      <c r="BJ121" s="120" t="s">
        <v>86</v>
      </c>
      <c r="BK121" s="116"/>
      <c r="BL121" s="116"/>
      <c r="BM121" s="116"/>
    </row>
    <row r="122" spans="2:65" s="1" customFormat="1" ht="18" customHeight="1" x14ac:dyDescent="0.2">
      <c r="B122" s="115"/>
      <c r="C122" s="116"/>
      <c r="D122" s="225" t="s">
        <v>144</v>
      </c>
      <c r="E122" s="226"/>
      <c r="F122" s="226"/>
      <c r="G122" s="116"/>
      <c r="H122" s="116"/>
      <c r="I122" s="116"/>
      <c r="J122" s="118">
        <v>0</v>
      </c>
      <c r="K122" s="116"/>
      <c r="L122" s="115"/>
      <c r="M122" s="116"/>
      <c r="N122" s="119" t="s">
        <v>39</v>
      </c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  <c r="AE122" s="116"/>
      <c r="AF122" s="116"/>
      <c r="AG122" s="116"/>
      <c r="AH122" s="116"/>
      <c r="AI122" s="116"/>
      <c r="AJ122" s="116"/>
      <c r="AK122" s="116"/>
      <c r="AL122" s="116"/>
      <c r="AM122" s="116"/>
      <c r="AN122" s="116"/>
      <c r="AO122" s="116"/>
      <c r="AP122" s="116"/>
      <c r="AQ122" s="116"/>
      <c r="AR122" s="116"/>
      <c r="AS122" s="116"/>
      <c r="AT122" s="116"/>
      <c r="AU122" s="116"/>
      <c r="AV122" s="116"/>
      <c r="AW122" s="116"/>
      <c r="AX122" s="116"/>
      <c r="AY122" s="120" t="s">
        <v>141</v>
      </c>
      <c r="AZ122" s="116"/>
      <c r="BA122" s="116"/>
      <c r="BB122" s="116"/>
      <c r="BC122" s="116"/>
      <c r="BD122" s="116"/>
      <c r="BE122" s="121">
        <f t="shared" si="0"/>
        <v>0</v>
      </c>
      <c r="BF122" s="121">
        <f t="shared" si="1"/>
        <v>0</v>
      </c>
      <c r="BG122" s="121">
        <f t="shared" si="2"/>
        <v>0</v>
      </c>
      <c r="BH122" s="121">
        <f t="shared" si="3"/>
        <v>0</v>
      </c>
      <c r="BI122" s="121">
        <f t="shared" si="4"/>
        <v>0</v>
      </c>
      <c r="BJ122" s="120" t="s">
        <v>86</v>
      </c>
      <c r="BK122" s="116"/>
      <c r="BL122" s="116"/>
      <c r="BM122" s="116"/>
    </row>
    <row r="123" spans="2:65" s="1" customFormat="1" ht="18" customHeight="1" x14ac:dyDescent="0.2">
      <c r="B123" s="115"/>
      <c r="C123" s="116"/>
      <c r="D123" s="225" t="s">
        <v>145</v>
      </c>
      <c r="E123" s="226"/>
      <c r="F123" s="226"/>
      <c r="G123" s="116"/>
      <c r="H123" s="116"/>
      <c r="I123" s="116"/>
      <c r="J123" s="118">
        <v>0</v>
      </c>
      <c r="K123" s="116"/>
      <c r="L123" s="115"/>
      <c r="M123" s="116"/>
      <c r="N123" s="119" t="s">
        <v>39</v>
      </c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6"/>
      <c r="AJ123" s="116"/>
      <c r="AK123" s="116"/>
      <c r="AL123" s="116"/>
      <c r="AM123" s="116"/>
      <c r="AN123" s="116"/>
      <c r="AO123" s="116"/>
      <c r="AP123" s="116"/>
      <c r="AQ123" s="116"/>
      <c r="AR123" s="116"/>
      <c r="AS123" s="116"/>
      <c r="AT123" s="116"/>
      <c r="AU123" s="116"/>
      <c r="AV123" s="116"/>
      <c r="AW123" s="116"/>
      <c r="AX123" s="116"/>
      <c r="AY123" s="120" t="s">
        <v>141</v>
      </c>
      <c r="AZ123" s="116"/>
      <c r="BA123" s="116"/>
      <c r="BB123" s="116"/>
      <c r="BC123" s="116"/>
      <c r="BD123" s="116"/>
      <c r="BE123" s="121">
        <f t="shared" si="0"/>
        <v>0</v>
      </c>
      <c r="BF123" s="121">
        <f t="shared" si="1"/>
        <v>0</v>
      </c>
      <c r="BG123" s="121">
        <f t="shared" si="2"/>
        <v>0</v>
      </c>
      <c r="BH123" s="121">
        <f t="shared" si="3"/>
        <v>0</v>
      </c>
      <c r="BI123" s="121">
        <f t="shared" si="4"/>
        <v>0</v>
      </c>
      <c r="BJ123" s="120" t="s">
        <v>86</v>
      </c>
      <c r="BK123" s="116"/>
      <c r="BL123" s="116"/>
      <c r="BM123" s="116"/>
    </row>
    <row r="124" spans="2:65" s="1" customFormat="1" ht="18" customHeight="1" x14ac:dyDescent="0.2">
      <c r="B124" s="115"/>
      <c r="C124" s="116"/>
      <c r="D124" s="117" t="s">
        <v>146</v>
      </c>
      <c r="E124" s="116"/>
      <c r="F124" s="116"/>
      <c r="G124" s="116"/>
      <c r="H124" s="116"/>
      <c r="I124" s="116"/>
      <c r="J124" s="118">
        <f>ROUND(J32*T124,2)</f>
        <v>0</v>
      </c>
      <c r="K124" s="116"/>
      <c r="L124" s="115"/>
      <c r="M124" s="116"/>
      <c r="N124" s="119" t="s">
        <v>39</v>
      </c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  <c r="AF124" s="116"/>
      <c r="AG124" s="116"/>
      <c r="AH124" s="116"/>
      <c r="AI124" s="116"/>
      <c r="AJ124" s="116"/>
      <c r="AK124" s="116"/>
      <c r="AL124" s="116"/>
      <c r="AM124" s="116"/>
      <c r="AN124" s="116"/>
      <c r="AO124" s="116"/>
      <c r="AP124" s="116"/>
      <c r="AQ124" s="116"/>
      <c r="AR124" s="116"/>
      <c r="AS124" s="116"/>
      <c r="AT124" s="116"/>
      <c r="AU124" s="116"/>
      <c r="AV124" s="116"/>
      <c r="AW124" s="116"/>
      <c r="AX124" s="116"/>
      <c r="AY124" s="120" t="s">
        <v>147</v>
      </c>
      <c r="AZ124" s="116"/>
      <c r="BA124" s="116"/>
      <c r="BB124" s="116"/>
      <c r="BC124" s="116"/>
      <c r="BD124" s="116"/>
      <c r="BE124" s="121">
        <f t="shared" si="0"/>
        <v>0</v>
      </c>
      <c r="BF124" s="121">
        <f t="shared" si="1"/>
        <v>0</v>
      </c>
      <c r="BG124" s="121">
        <f t="shared" si="2"/>
        <v>0</v>
      </c>
      <c r="BH124" s="121">
        <f t="shared" si="3"/>
        <v>0</v>
      </c>
      <c r="BI124" s="121">
        <f t="shared" si="4"/>
        <v>0</v>
      </c>
      <c r="BJ124" s="120" t="s">
        <v>86</v>
      </c>
      <c r="BK124" s="116"/>
      <c r="BL124" s="116"/>
      <c r="BM124" s="116"/>
    </row>
    <row r="125" spans="2:65" s="1" customFormat="1" x14ac:dyDescent="0.2">
      <c r="B125" s="27"/>
      <c r="L125" s="27"/>
    </row>
    <row r="126" spans="2:65" s="1" customFormat="1" ht="29.25" customHeight="1" x14ac:dyDescent="0.2">
      <c r="B126" s="27"/>
      <c r="C126" s="122" t="s">
        <v>148</v>
      </c>
      <c r="D126" s="94"/>
      <c r="E126" s="94"/>
      <c r="F126" s="94"/>
      <c r="G126" s="94"/>
      <c r="H126" s="94"/>
      <c r="I126" s="94"/>
      <c r="J126" s="123">
        <f>ROUND(J98+J118,2)</f>
        <v>93386.65</v>
      </c>
      <c r="K126" s="94"/>
      <c r="L126" s="27"/>
    </row>
    <row r="127" spans="2:65" s="1" customFormat="1" ht="6.95" customHeight="1" x14ac:dyDescent="0.2"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27"/>
    </row>
    <row r="131" spans="2:12" s="1" customFormat="1" ht="6.95" customHeight="1" x14ac:dyDescent="0.2"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27"/>
    </row>
    <row r="132" spans="2:12" s="1" customFormat="1" ht="24.95" customHeight="1" x14ac:dyDescent="0.2">
      <c r="B132" s="27"/>
      <c r="C132" s="17" t="s">
        <v>149</v>
      </c>
      <c r="L132" s="27"/>
    </row>
    <row r="133" spans="2:12" s="1" customFormat="1" ht="6.95" customHeight="1" x14ac:dyDescent="0.2">
      <c r="B133" s="27"/>
      <c r="L133" s="27"/>
    </row>
    <row r="134" spans="2:12" s="1" customFormat="1" ht="12" customHeight="1" x14ac:dyDescent="0.2">
      <c r="B134" s="27"/>
      <c r="C134" s="23" t="s">
        <v>14</v>
      </c>
      <c r="L134" s="27"/>
    </row>
    <row r="135" spans="2:12" s="1" customFormat="1" ht="27" customHeight="1" x14ac:dyDescent="0.2">
      <c r="B135" s="27"/>
      <c r="E135" s="224" t="str">
        <f>E7</f>
        <v>SPŠ J. Murgaša B.Bystrica - kompletná rekonštrukcia objektov - zníženie energetickej náročnosti</v>
      </c>
      <c r="F135" s="227"/>
      <c r="G135" s="227"/>
      <c r="H135" s="227"/>
      <c r="L135" s="27"/>
    </row>
    <row r="136" spans="2:12" ht="12" customHeight="1" x14ac:dyDescent="0.2">
      <c r="B136" s="16"/>
      <c r="C136" s="23" t="s">
        <v>118</v>
      </c>
      <c r="L136" s="16"/>
    </row>
    <row r="137" spans="2:12" s="1" customFormat="1" ht="14.45" customHeight="1" x14ac:dyDescent="0.2">
      <c r="B137" s="27"/>
      <c r="E137" s="224" t="s">
        <v>733</v>
      </c>
      <c r="F137" s="223"/>
      <c r="G137" s="223"/>
      <c r="H137" s="223"/>
      <c r="L137" s="27"/>
    </row>
    <row r="138" spans="2:12" s="1" customFormat="1" ht="12" customHeight="1" x14ac:dyDescent="0.2">
      <c r="B138" s="27"/>
      <c r="C138" s="23" t="s">
        <v>120</v>
      </c>
      <c r="L138" s="27"/>
    </row>
    <row r="139" spans="2:12" s="1" customFormat="1" ht="15.6" customHeight="1" x14ac:dyDescent="0.2">
      <c r="B139" s="27"/>
      <c r="E139" s="185" t="str">
        <f>E11</f>
        <v>B2 - Nový stav</v>
      </c>
      <c r="F139" s="223"/>
      <c r="G139" s="223"/>
      <c r="H139" s="223"/>
      <c r="L139" s="27"/>
    </row>
    <row r="140" spans="2:12" s="1" customFormat="1" ht="6.95" customHeight="1" x14ac:dyDescent="0.2">
      <c r="B140" s="27"/>
      <c r="L140" s="27"/>
    </row>
    <row r="141" spans="2:12" s="1" customFormat="1" ht="12" customHeight="1" x14ac:dyDescent="0.2">
      <c r="B141" s="27"/>
      <c r="C141" s="23" t="s">
        <v>18</v>
      </c>
      <c r="F141" s="21" t="str">
        <f>F14</f>
        <v>Hurbanova 6, 975 18 BB</v>
      </c>
      <c r="I141" s="23" t="s">
        <v>20</v>
      </c>
      <c r="J141" s="47">
        <f>IF(J14="","",J14)</f>
        <v>44630</v>
      </c>
      <c r="L141" s="27"/>
    </row>
    <row r="142" spans="2:12" s="1" customFormat="1" ht="6.95" customHeight="1" x14ac:dyDescent="0.2">
      <c r="B142" s="27"/>
      <c r="L142" s="27"/>
    </row>
    <row r="143" spans="2:12" s="1" customFormat="1" ht="40.9" customHeight="1" x14ac:dyDescent="0.2">
      <c r="B143" s="27"/>
      <c r="C143" s="23" t="s">
        <v>21</v>
      </c>
      <c r="F143" s="21" t="str">
        <f>E17</f>
        <v>SPŠ J. Murgaša, Banská Bystrica</v>
      </c>
      <c r="I143" s="23" t="s">
        <v>26</v>
      </c>
      <c r="J143" s="25" t="str">
        <f>E23</f>
        <v>VISIA s.r.o ,Sládkovičova 2052/50A Šala</v>
      </c>
      <c r="L143" s="27"/>
    </row>
    <row r="144" spans="2:12" s="1" customFormat="1" ht="15.6" customHeight="1" x14ac:dyDescent="0.2">
      <c r="B144" s="27"/>
      <c r="C144" s="23" t="s">
        <v>25</v>
      </c>
      <c r="F144" s="21" t="str">
        <f>IF(E20="","",E20)</f>
        <v>VERÓNY OaS s.r.o., Priemyselná 936/3, Krupina</v>
      </c>
      <c r="I144" s="23" t="s">
        <v>30</v>
      </c>
      <c r="J144" s="25" t="str">
        <f>E26</f>
        <v xml:space="preserve"> </v>
      </c>
      <c r="L144" s="27"/>
    </row>
    <row r="145" spans="2:65" s="1" customFormat="1" ht="10.35" customHeight="1" x14ac:dyDescent="0.2">
      <c r="B145" s="27"/>
      <c r="L145" s="27"/>
    </row>
    <row r="146" spans="2:65" s="10" customFormat="1" ht="29.25" customHeight="1" x14ac:dyDescent="0.2">
      <c r="B146" s="124"/>
      <c r="C146" s="125" t="s">
        <v>150</v>
      </c>
      <c r="D146" s="126" t="s">
        <v>58</v>
      </c>
      <c r="E146" s="126" t="s">
        <v>54</v>
      </c>
      <c r="F146" s="126" t="s">
        <v>55</v>
      </c>
      <c r="G146" s="126" t="s">
        <v>151</v>
      </c>
      <c r="H146" s="126" t="s">
        <v>152</v>
      </c>
      <c r="I146" s="126" t="s">
        <v>153</v>
      </c>
      <c r="J146" s="127" t="s">
        <v>126</v>
      </c>
      <c r="K146" s="128" t="s">
        <v>154</v>
      </c>
      <c r="L146" s="124"/>
      <c r="M146" s="53" t="s">
        <v>1</v>
      </c>
      <c r="N146" s="54" t="s">
        <v>37</v>
      </c>
      <c r="O146" s="54" t="s">
        <v>155</v>
      </c>
      <c r="P146" s="54" t="s">
        <v>156</v>
      </c>
      <c r="Q146" s="54" t="s">
        <v>157</v>
      </c>
      <c r="R146" s="54" t="s">
        <v>158</v>
      </c>
      <c r="S146" s="54" t="s">
        <v>159</v>
      </c>
      <c r="T146" s="55" t="s">
        <v>160</v>
      </c>
    </row>
    <row r="147" spans="2:65" s="1" customFormat="1" ht="22.9" customHeight="1" x14ac:dyDescent="0.25">
      <c r="B147" s="27"/>
      <c r="C147" s="58" t="s">
        <v>122</v>
      </c>
      <c r="I147" s="152"/>
      <c r="J147" s="170">
        <f>BK147</f>
        <v>93386.650999999998</v>
      </c>
      <c r="L147" s="27"/>
      <c r="M147" s="56"/>
      <c r="N147" s="48"/>
      <c r="O147" s="48"/>
      <c r="P147" s="129">
        <f>P148+P204+P234</f>
        <v>0</v>
      </c>
      <c r="Q147" s="48"/>
      <c r="R147" s="129">
        <f>R148+R204+R234</f>
        <v>124.44100303783001</v>
      </c>
      <c r="S147" s="48"/>
      <c r="T147" s="130">
        <f>T148+T204+T234</f>
        <v>0</v>
      </c>
      <c r="AT147" s="13" t="s">
        <v>72</v>
      </c>
      <c r="AU147" s="13" t="s">
        <v>128</v>
      </c>
      <c r="BK147" s="131">
        <f>BK148+BK204+BK234</f>
        <v>93386.650999999998</v>
      </c>
    </row>
    <row r="148" spans="2:65" s="11" customFormat="1" ht="25.9" customHeight="1" x14ac:dyDescent="0.2">
      <c r="B148" s="132"/>
      <c r="D148" s="133" t="s">
        <v>72</v>
      </c>
      <c r="E148" s="134" t="s">
        <v>161</v>
      </c>
      <c r="F148" s="134" t="s">
        <v>162</v>
      </c>
      <c r="I148" s="171"/>
      <c r="J148" s="172">
        <f>BK148</f>
        <v>58799.345000000001</v>
      </c>
      <c r="L148" s="132"/>
      <c r="M148" s="135"/>
      <c r="P148" s="136">
        <f>P149+P158+P161+P162+P166+P184+P202</f>
        <v>0</v>
      </c>
      <c r="R148" s="136">
        <f>R149+R158+R161+R162+R166+R184+R202</f>
        <v>120.78419155983002</v>
      </c>
      <c r="T148" s="137">
        <f>T149+T158+T161+T162+T166+T184+T202</f>
        <v>0</v>
      </c>
      <c r="AR148" s="133" t="s">
        <v>80</v>
      </c>
      <c r="AT148" s="138" t="s">
        <v>72</v>
      </c>
      <c r="AU148" s="138" t="s">
        <v>73</v>
      </c>
      <c r="AY148" s="133" t="s">
        <v>163</v>
      </c>
      <c r="BK148" s="139">
        <f>BK149+BK158+BK161+BK162+BK166+BK184+BK202</f>
        <v>58799.345000000001</v>
      </c>
    </row>
    <row r="149" spans="2:65" s="11" customFormat="1" ht="22.9" customHeight="1" x14ac:dyDescent="0.2">
      <c r="B149" s="132"/>
      <c r="D149" s="133" t="s">
        <v>72</v>
      </c>
      <c r="E149" s="140" t="s">
        <v>80</v>
      </c>
      <c r="F149" s="140" t="s">
        <v>164</v>
      </c>
      <c r="I149" s="171"/>
      <c r="J149" s="173">
        <f>BK149</f>
        <v>2546.732</v>
      </c>
      <c r="L149" s="132"/>
      <c r="M149" s="135"/>
      <c r="P149" s="136">
        <f>SUM(P150:P157)</f>
        <v>0</v>
      </c>
      <c r="R149" s="136">
        <f>SUM(R150:R157)</f>
        <v>26.552</v>
      </c>
      <c r="T149" s="137">
        <f>SUM(T150:T157)</f>
        <v>0</v>
      </c>
      <c r="AR149" s="133" t="s">
        <v>80</v>
      </c>
      <c r="AT149" s="138" t="s">
        <v>72</v>
      </c>
      <c r="AU149" s="138" t="s">
        <v>80</v>
      </c>
      <c r="AY149" s="133" t="s">
        <v>163</v>
      </c>
      <c r="BK149" s="139">
        <f>SUM(BK150:BK157)</f>
        <v>2546.732</v>
      </c>
    </row>
    <row r="150" spans="2:65" s="1" customFormat="1" ht="13.9" customHeight="1" x14ac:dyDescent="0.2">
      <c r="B150" s="115"/>
      <c r="C150" s="141" t="s">
        <v>80</v>
      </c>
      <c r="D150" s="141" t="s">
        <v>165</v>
      </c>
      <c r="E150" s="142" t="s">
        <v>301</v>
      </c>
      <c r="F150" s="143" t="s">
        <v>302</v>
      </c>
      <c r="G150" s="144" t="s">
        <v>303</v>
      </c>
      <c r="H150" s="145">
        <v>74.39</v>
      </c>
      <c r="I150" s="174">
        <v>14.81</v>
      </c>
      <c r="J150" s="175">
        <f t="shared" ref="J150:J157" si="5">ROUND(I150*H150,3)</f>
        <v>1101.7159999999999</v>
      </c>
      <c r="K150" s="147"/>
      <c r="L150" s="27"/>
      <c r="M150" s="148" t="s">
        <v>1</v>
      </c>
      <c r="N150" s="114" t="s">
        <v>39</v>
      </c>
      <c r="P150" s="149">
        <f t="shared" ref="P150:P157" si="6">O150*H150</f>
        <v>0</v>
      </c>
      <c r="Q150" s="149">
        <v>0</v>
      </c>
      <c r="R150" s="149">
        <f t="shared" ref="R150:R157" si="7">Q150*H150</f>
        <v>0</v>
      </c>
      <c r="S150" s="149">
        <v>0</v>
      </c>
      <c r="T150" s="150">
        <f t="shared" ref="T150:T157" si="8">S150*H150</f>
        <v>0</v>
      </c>
      <c r="AR150" s="151" t="s">
        <v>169</v>
      </c>
      <c r="AT150" s="151" t="s">
        <v>165</v>
      </c>
      <c r="AU150" s="151" t="s">
        <v>86</v>
      </c>
      <c r="AY150" s="13" t="s">
        <v>163</v>
      </c>
      <c r="BE150" s="152">
        <f t="shared" ref="BE150:BE157" si="9">IF(N150="základná",J150,0)</f>
        <v>0</v>
      </c>
      <c r="BF150" s="152">
        <f t="shared" ref="BF150:BF157" si="10">IF(N150="znížená",J150,0)</f>
        <v>1101.7159999999999</v>
      </c>
      <c r="BG150" s="152">
        <f t="shared" ref="BG150:BG157" si="11">IF(N150="zákl. prenesená",J150,0)</f>
        <v>0</v>
      </c>
      <c r="BH150" s="152">
        <f t="shared" ref="BH150:BH157" si="12">IF(N150="zníž. prenesená",J150,0)</f>
        <v>0</v>
      </c>
      <c r="BI150" s="152">
        <f t="shared" ref="BI150:BI157" si="13">IF(N150="nulová",J150,0)</f>
        <v>0</v>
      </c>
      <c r="BJ150" s="13" t="s">
        <v>86</v>
      </c>
      <c r="BK150" s="153">
        <f t="shared" ref="BK150:BK157" si="14">ROUND(I150*H150,3)</f>
        <v>1101.7159999999999</v>
      </c>
      <c r="BL150" s="13" t="s">
        <v>169</v>
      </c>
      <c r="BM150" s="151" t="s">
        <v>765</v>
      </c>
    </row>
    <row r="151" spans="2:65" s="1" customFormat="1" ht="34.9" customHeight="1" x14ac:dyDescent="0.2">
      <c r="B151" s="115"/>
      <c r="C151" s="141" t="s">
        <v>86</v>
      </c>
      <c r="D151" s="141" t="s">
        <v>165</v>
      </c>
      <c r="E151" s="142" t="s">
        <v>305</v>
      </c>
      <c r="F151" s="143" t="s">
        <v>306</v>
      </c>
      <c r="G151" s="144" t="s">
        <v>303</v>
      </c>
      <c r="H151" s="145">
        <v>24.797000000000001</v>
      </c>
      <c r="I151" s="174">
        <v>9.43</v>
      </c>
      <c r="J151" s="175">
        <f t="shared" si="5"/>
        <v>233.83600000000001</v>
      </c>
      <c r="K151" s="147"/>
      <c r="L151" s="27"/>
      <c r="M151" s="148" t="s">
        <v>1</v>
      </c>
      <c r="N151" s="114" t="s">
        <v>39</v>
      </c>
      <c r="P151" s="149">
        <f t="shared" si="6"/>
        <v>0</v>
      </c>
      <c r="Q151" s="149">
        <v>0</v>
      </c>
      <c r="R151" s="149">
        <f t="shared" si="7"/>
        <v>0</v>
      </c>
      <c r="S151" s="149">
        <v>0</v>
      </c>
      <c r="T151" s="150">
        <f t="shared" si="8"/>
        <v>0</v>
      </c>
      <c r="AR151" s="151" t="s">
        <v>169</v>
      </c>
      <c r="AT151" s="151" t="s">
        <v>165</v>
      </c>
      <c r="AU151" s="151" t="s">
        <v>86</v>
      </c>
      <c r="AY151" s="13" t="s">
        <v>163</v>
      </c>
      <c r="BE151" s="152">
        <f t="shared" si="9"/>
        <v>0</v>
      </c>
      <c r="BF151" s="152">
        <f t="shared" si="10"/>
        <v>233.83600000000001</v>
      </c>
      <c r="BG151" s="152">
        <f t="shared" si="11"/>
        <v>0</v>
      </c>
      <c r="BH151" s="152">
        <f t="shared" si="12"/>
        <v>0</v>
      </c>
      <c r="BI151" s="152">
        <f t="shared" si="13"/>
        <v>0</v>
      </c>
      <c r="BJ151" s="13" t="s">
        <v>86</v>
      </c>
      <c r="BK151" s="153">
        <f t="shared" si="14"/>
        <v>233.83600000000001</v>
      </c>
      <c r="BL151" s="13" t="s">
        <v>169</v>
      </c>
      <c r="BM151" s="151" t="s">
        <v>766</v>
      </c>
    </row>
    <row r="152" spans="2:65" s="1" customFormat="1" ht="22.15" customHeight="1" x14ac:dyDescent="0.2">
      <c r="B152" s="115"/>
      <c r="C152" s="141" t="s">
        <v>176</v>
      </c>
      <c r="D152" s="141" t="s">
        <v>165</v>
      </c>
      <c r="E152" s="142" t="s">
        <v>308</v>
      </c>
      <c r="F152" s="143" t="s">
        <v>309</v>
      </c>
      <c r="G152" s="144" t="s">
        <v>303</v>
      </c>
      <c r="H152" s="145">
        <v>34.15</v>
      </c>
      <c r="I152" s="174">
        <v>4.47</v>
      </c>
      <c r="J152" s="175">
        <f t="shared" si="5"/>
        <v>152.65100000000001</v>
      </c>
      <c r="K152" s="147"/>
      <c r="L152" s="27"/>
      <c r="M152" s="148" t="s">
        <v>1</v>
      </c>
      <c r="N152" s="114" t="s">
        <v>39</v>
      </c>
      <c r="P152" s="149">
        <f t="shared" si="6"/>
        <v>0</v>
      </c>
      <c r="Q152" s="149">
        <v>0</v>
      </c>
      <c r="R152" s="149">
        <f t="shared" si="7"/>
        <v>0</v>
      </c>
      <c r="S152" s="149">
        <v>0</v>
      </c>
      <c r="T152" s="150">
        <f t="shared" si="8"/>
        <v>0</v>
      </c>
      <c r="AR152" s="151" t="s">
        <v>169</v>
      </c>
      <c r="AT152" s="151" t="s">
        <v>165</v>
      </c>
      <c r="AU152" s="151" t="s">
        <v>86</v>
      </c>
      <c r="AY152" s="13" t="s">
        <v>163</v>
      </c>
      <c r="BE152" s="152">
        <f t="shared" si="9"/>
        <v>0</v>
      </c>
      <c r="BF152" s="152">
        <f t="shared" si="10"/>
        <v>152.65100000000001</v>
      </c>
      <c r="BG152" s="152">
        <f t="shared" si="11"/>
        <v>0</v>
      </c>
      <c r="BH152" s="152">
        <f t="shared" si="12"/>
        <v>0</v>
      </c>
      <c r="BI152" s="152">
        <f t="shared" si="13"/>
        <v>0</v>
      </c>
      <c r="BJ152" s="13" t="s">
        <v>86</v>
      </c>
      <c r="BK152" s="153">
        <f t="shared" si="14"/>
        <v>152.65100000000001</v>
      </c>
      <c r="BL152" s="13" t="s">
        <v>169</v>
      </c>
      <c r="BM152" s="151" t="s">
        <v>767</v>
      </c>
    </row>
    <row r="153" spans="2:65" s="1" customFormat="1" ht="34.9" customHeight="1" x14ac:dyDescent="0.2">
      <c r="B153" s="115"/>
      <c r="C153" s="141" t="s">
        <v>169</v>
      </c>
      <c r="D153" s="141" t="s">
        <v>165</v>
      </c>
      <c r="E153" s="142" t="s">
        <v>311</v>
      </c>
      <c r="F153" s="143" t="s">
        <v>312</v>
      </c>
      <c r="G153" s="144" t="s">
        <v>303</v>
      </c>
      <c r="H153" s="145">
        <v>68.3</v>
      </c>
      <c r="I153" s="174">
        <v>0.45</v>
      </c>
      <c r="J153" s="175">
        <f t="shared" si="5"/>
        <v>30.734999999999999</v>
      </c>
      <c r="K153" s="147"/>
      <c r="L153" s="27"/>
      <c r="M153" s="148" t="s">
        <v>1</v>
      </c>
      <c r="N153" s="114" t="s">
        <v>39</v>
      </c>
      <c r="P153" s="149">
        <f t="shared" si="6"/>
        <v>0</v>
      </c>
      <c r="Q153" s="149">
        <v>0</v>
      </c>
      <c r="R153" s="149">
        <f t="shared" si="7"/>
        <v>0</v>
      </c>
      <c r="S153" s="149">
        <v>0</v>
      </c>
      <c r="T153" s="150">
        <f t="shared" si="8"/>
        <v>0</v>
      </c>
      <c r="AR153" s="151" t="s">
        <v>169</v>
      </c>
      <c r="AT153" s="151" t="s">
        <v>165</v>
      </c>
      <c r="AU153" s="151" t="s">
        <v>86</v>
      </c>
      <c r="AY153" s="13" t="s">
        <v>163</v>
      </c>
      <c r="BE153" s="152">
        <f t="shared" si="9"/>
        <v>0</v>
      </c>
      <c r="BF153" s="152">
        <f t="shared" si="10"/>
        <v>30.734999999999999</v>
      </c>
      <c r="BG153" s="152">
        <f t="shared" si="11"/>
        <v>0</v>
      </c>
      <c r="BH153" s="152">
        <f t="shared" si="12"/>
        <v>0</v>
      </c>
      <c r="BI153" s="152">
        <f t="shared" si="13"/>
        <v>0</v>
      </c>
      <c r="BJ153" s="13" t="s">
        <v>86</v>
      </c>
      <c r="BK153" s="153">
        <f t="shared" si="14"/>
        <v>30.734999999999999</v>
      </c>
      <c r="BL153" s="13" t="s">
        <v>169</v>
      </c>
      <c r="BM153" s="151" t="s">
        <v>768</v>
      </c>
    </row>
    <row r="154" spans="2:65" s="1" customFormat="1" ht="22.15" customHeight="1" x14ac:dyDescent="0.2">
      <c r="B154" s="115"/>
      <c r="C154" s="141" t="s">
        <v>184</v>
      </c>
      <c r="D154" s="141" t="s">
        <v>165</v>
      </c>
      <c r="E154" s="142" t="s">
        <v>314</v>
      </c>
      <c r="F154" s="143" t="s">
        <v>315</v>
      </c>
      <c r="G154" s="144" t="s">
        <v>303</v>
      </c>
      <c r="H154" s="145">
        <v>14.750999999999999</v>
      </c>
      <c r="I154" s="174">
        <v>3.8</v>
      </c>
      <c r="J154" s="175">
        <f t="shared" si="5"/>
        <v>56.054000000000002</v>
      </c>
      <c r="K154" s="147"/>
      <c r="L154" s="27"/>
      <c r="M154" s="148" t="s">
        <v>1</v>
      </c>
      <c r="N154" s="114" t="s">
        <v>39</v>
      </c>
      <c r="P154" s="149">
        <f t="shared" si="6"/>
        <v>0</v>
      </c>
      <c r="Q154" s="149">
        <v>0</v>
      </c>
      <c r="R154" s="149">
        <f t="shared" si="7"/>
        <v>0</v>
      </c>
      <c r="S154" s="149">
        <v>0</v>
      </c>
      <c r="T154" s="150">
        <f t="shared" si="8"/>
        <v>0</v>
      </c>
      <c r="AR154" s="151" t="s">
        <v>169</v>
      </c>
      <c r="AT154" s="151" t="s">
        <v>165</v>
      </c>
      <c r="AU154" s="151" t="s">
        <v>86</v>
      </c>
      <c r="AY154" s="13" t="s">
        <v>163</v>
      </c>
      <c r="BE154" s="152">
        <f t="shared" si="9"/>
        <v>0</v>
      </c>
      <c r="BF154" s="152">
        <f t="shared" si="10"/>
        <v>56.054000000000002</v>
      </c>
      <c r="BG154" s="152">
        <f t="shared" si="11"/>
        <v>0</v>
      </c>
      <c r="BH154" s="152">
        <f t="shared" si="12"/>
        <v>0</v>
      </c>
      <c r="BI154" s="152">
        <f t="shared" si="13"/>
        <v>0</v>
      </c>
      <c r="BJ154" s="13" t="s">
        <v>86</v>
      </c>
      <c r="BK154" s="153">
        <f t="shared" si="14"/>
        <v>56.054000000000002</v>
      </c>
      <c r="BL154" s="13" t="s">
        <v>169</v>
      </c>
      <c r="BM154" s="151" t="s">
        <v>769</v>
      </c>
    </row>
    <row r="155" spans="2:65" s="1" customFormat="1" ht="13.9" customHeight="1" x14ac:dyDescent="0.2">
      <c r="B155" s="115"/>
      <c r="C155" s="159" t="s">
        <v>189</v>
      </c>
      <c r="D155" s="159" t="s">
        <v>275</v>
      </c>
      <c r="E155" s="160" t="s">
        <v>317</v>
      </c>
      <c r="F155" s="161" t="s">
        <v>318</v>
      </c>
      <c r="G155" s="162" t="s">
        <v>203</v>
      </c>
      <c r="H155" s="163">
        <v>26.552</v>
      </c>
      <c r="I155" s="176">
        <v>16.18</v>
      </c>
      <c r="J155" s="177">
        <f t="shared" si="5"/>
        <v>429.61099999999999</v>
      </c>
      <c r="K155" s="164"/>
      <c r="L155" s="165"/>
      <c r="M155" s="166" t="s">
        <v>1</v>
      </c>
      <c r="N155" s="167" t="s">
        <v>39</v>
      </c>
      <c r="P155" s="149">
        <f t="shared" si="6"/>
        <v>0</v>
      </c>
      <c r="Q155" s="149">
        <v>1</v>
      </c>
      <c r="R155" s="149">
        <f t="shared" si="7"/>
        <v>26.552</v>
      </c>
      <c r="S155" s="149">
        <v>0</v>
      </c>
      <c r="T155" s="150">
        <f t="shared" si="8"/>
        <v>0</v>
      </c>
      <c r="AR155" s="151" t="s">
        <v>197</v>
      </c>
      <c r="AT155" s="151" t="s">
        <v>275</v>
      </c>
      <c r="AU155" s="151" t="s">
        <v>86</v>
      </c>
      <c r="AY155" s="13" t="s">
        <v>163</v>
      </c>
      <c r="BE155" s="152">
        <f t="shared" si="9"/>
        <v>0</v>
      </c>
      <c r="BF155" s="152">
        <f t="shared" si="10"/>
        <v>429.61099999999999</v>
      </c>
      <c r="BG155" s="152">
        <f t="shared" si="11"/>
        <v>0</v>
      </c>
      <c r="BH155" s="152">
        <f t="shared" si="12"/>
        <v>0</v>
      </c>
      <c r="BI155" s="152">
        <f t="shared" si="13"/>
        <v>0</v>
      </c>
      <c r="BJ155" s="13" t="s">
        <v>86</v>
      </c>
      <c r="BK155" s="153">
        <f t="shared" si="14"/>
        <v>429.61099999999999</v>
      </c>
      <c r="BL155" s="13" t="s">
        <v>169</v>
      </c>
      <c r="BM155" s="151" t="s">
        <v>770</v>
      </c>
    </row>
    <row r="156" spans="2:65" s="1" customFormat="1" ht="22.15" customHeight="1" x14ac:dyDescent="0.2">
      <c r="B156" s="115"/>
      <c r="C156" s="141" t="s">
        <v>193</v>
      </c>
      <c r="D156" s="141" t="s">
        <v>165</v>
      </c>
      <c r="E156" s="142" t="s">
        <v>320</v>
      </c>
      <c r="F156" s="143" t="s">
        <v>321</v>
      </c>
      <c r="G156" s="144" t="s">
        <v>303</v>
      </c>
      <c r="H156" s="145">
        <v>40.24</v>
      </c>
      <c r="I156" s="174">
        <v>12.87</v>
      </c>
      <c r="J156" s="175">
        <f t="shared" si="5"/>
        <v>517.88900000000001</v>
      </c>
      <c r="K156" s="147"/>
      <c r="L156" s="27"/>
      <c r="M156" s="148" t="s">
        <v>1</v>
      </c>
      <c r="N156" s="114" t="s">
        <v>39</v>
      </c>
      <c r="P156" s="149">
        <f t="shared" si="6"/>
        <v>0</v>
      </c>
      <c r="Q156" s="149">
        <v>0</v>
      </c>
      <c r="R156" s="149">
        <f t="shared" si="7"/>
        <v>0</v>
      </c>
      <c r="S156" s="149">
        <v>0</v>
      </c>
      <c r="T156" s="150">
        <f t="shared" si="8"/>
        <v>0</v>
      </c>
      <c r="AR156" s="151" t="s">
        <v>169</v>
      </c>
      <c r="AT156" s="151" t="s">
        <v>165</v>
      </c>
      <c r="AU156" s="151" t="s">
        <v>86</v>
      </c>
      <c r="AY156" s="13" t="s">
        <v>163</v>
      </c>
      <c r="BE156" s="152">
        <f t="shared" si="9"/>
        <v>0</v>
      </c>
      <c r="BF156" s="152">
        <f t="shared" si="10"/>
        <v>517.88900000000001</v>
      </c>
      <c r="BG156" s="152">
        <f t="shared" si="11"/>
        <v>0</v>
      </c>
      <c r="BH156" s="152">
        <f t="shared" si="12"/>
        <v>0</v>
      </c>
      <c r="BI156" s="152">
        <f t="shared" si="13"/>
        <v>0</v>
      </c>
      <c r="BJ156" s="13" t="s">
        <v>86</v>
      </c>
      <c r="BK156" s="153">
        <f t="shared" si="14"/>
        <v>517.88900000000001</v>
      </c>
      <c r="BL156" s="13" t="s">
        <v>169</v>
      </c>
      <c r="BM156" s="151" t="s">
        <v>771</v>
      </c>
    </row>
    <row r="157" spans="2:65" s="1" customFormat="1" ht="22.15" customHeight="1" x14ac:dyDescent="0.2">
      <c r="B157" s="115"/>
      <c r="C157" s="141" t="s">
        <v>197</v>
      </c>
      <c r="D157" s="141" t="s">
        <v>165</v>
      </c>
      <c r="E157" s="142" t="s">
        <v>323</v>
      </c>
      <c r="F157" s="143" t="s">
        <v>324</v>
      </c>
      <c r="G157" s="144" t="s">
        <v>168</v>
      </c>
      <c r="H157" s="145">
        <v>96.96</v>
      </c>
      <c r="I157" s="174">
        <v>0.25</v>
      </c>
      <c r="J157" s="175">
        <f t="shared" si="5"/>
        <v>24.24</v>
      </c>
      <c r="K157" s="147"/>
      <c r="L157" s="27"/>
      <c r="M157" s="148" t="s">
        <v>1</v>
      </c>
      <c r="N157" s="114" t="s">
        <v>39</v>
      </c>
      <c r="P157" s="149">
        <f t="shared" si="6"/>
        <v>0</v>
      </c>
      <c r="Q157" s="149">
        <v>0</v>
      </c>
      <c r="R157" s="149">
        <f t="shared" si="7"/>
        <v>0</v>
      </c>
      <c r="S157" s="149">
        <v>0</v>
      </c>
      <c r="T157" s="150">
        <f t="shared" si="8"/>
        <v>0</v>
      </c>
      <c r="AR157" s="151" t="s">
        <v>169</v>
      </c>
      <c r="AT157" s="151" t="s">
        <v>165</v>
      </c>
      <c r="AU157" s="151" t="s">
        <v>86</v>
      </c>
      <c r="AY157" s="13" t="s">
        <v>163</v>
      </c>
      <c r="BE157" s="152">
        <f t="shared" si="9"/>
        <v>0</v>
      </c>
      <c r="BF157" s="152">
        <f t="shared" si="10"/>
        <v>24.24</v>
      </c>
      <c r="BG157" s="152">
        <f t="shared" si="11"/>
        <v>0</v>
      </c>
      <c r="BH157" s="152">
        <f t="shared" si="12"/>
        <v>0</v>
      </c>
      <c r="BI157" s="152">
        <f t="shared" si="13"/>
        <v>0</v>
      </c>
      <c r="BJ157" s="13" t="s">
        <v>86</v>
      </c>
      <c r="BK157" s="153">
        <f t="shared" si="14"/>
        <v>24.24</v>
      </c>
      <c r="BL157" s="13" t="s">
        <v>169</v>
      </c>
      <c r="BM157" s="151" t="s">
        <v>772</v>
      </c>
    </row>
    <row r="158" spans="2:65" s="11" customFormat="1" ht="22.9" customHeight="1" x14ac:dyDescent="0.2">
      <c r="B158" s="132"/>
      <c r="D158" s="133" t="s">
        <v>72</v>
      </c>
      <c r="E158" s="140" t="s">
        <v>86</v>
      </c>
      <c r="F158" s="140" t="s">
        <v>326</v>
      </c>
      <c r="I158" s="171"/>
      <c r="J158" s="173">
        <f>BK158</f>
        <v>194.12</v>
      </c>
      <c r="L158" s="132"/>
      <c r="M158" s="135"/>
      <c r="P158" s="136">
        <f>SUM(P159:P160)</f>
        <v>0</v>
      </c>
      <c r="R158" s="136">
        <f>SUM(R159:R160)</f>
        <v>2.2451045000000003E-2</v>
      </c>
      <c r="T158" s="137">
        <f>SUM(T159:T160)</f>
        <v>0</v>
      </c>
      <c r="AR158" s="133" t="s">
        <v>80</v>
      </c>
      <c r="AT158" s="138" t="s">
        <v>72</v>
      </c>
      <c r="AU158" s="138" t="s">
        <v>80</v>
      </c>
      <c r="AY158" s="133" t="s">
        <v>163</v>
      </c>
      <c r="BK158" s="139">
        <f>SUM(BK159:BK160)</f>
        <v>194.12</v>
      </c>
    </row>
    <row r="159" spans="2:65" s="1" customFormat="1" ht="22.15" customHeight="1" x14ac:dyDescent="0.2">
      <c r="B159" s="115"/>
      <c r="C159" s="141" t="s">
        <v>174</v>
      </c>
      <c r="D159" s="141" t="s">
        <v>165</v>
      </c>
      <c r="E159" s="142" t="s">
        <v>327</v>
      </c>
      <c r="F159" s="143" t="s">
        <v>328</v>
      </c>
      <c r="G159" s="144" t="s">
        <v>168</v>
      </c>
      <c r="H159" s="145">
        <v>85.364999999999995</v>
      </c>
      <c r="I159" s="174">
        <v>0.71</v>
      </c>
      <c r="J159" s="175">
        <f>ROUND(I159*H159,3)</f>
        <v>60.609000000000002</v>
      </c>
      <c r="K159" s="147"/>
      <c r="L159" s="27"/>
      <c r="M159" s="148" t="s">
        <v>1</v>
      </c>
      <c r="N159" s="114" t="s">
        <v>39</v>
      </c>
      <c r="P159" s="149">
        <f>O159*H159</f>
        <v>0</v>
      </c>
      <c r="Q159" s="149">
        <v>3.3000000000000003E-5</v>
      </c>
      <c r="R159" s="149">
        <f>Q159*H159</f>
        <v>2.8170450000000002E-3</v>
      </c>
      <c r="S159" s="149">
        <v>0</v>
      </c>
      <c r="T159" s="150">
        <f>S159*H159</f>
        <v>0</v>
      </c>
      <c r="AR159" s="151" t="s">
        <v>169</v>
      </c>
      <c r="AT159" s="151" t="s">
        <v>165</v>
      </c>
      <c r="AU159" s="151" t="s">
        <v>86</v>
      </c>
      <c r="AY159" s="13" t="s">
        <v>163</v>
      </c>
      <c r="BE159" s="152">
        <f>IF(N159="základná",J159,0)</f>
        <v>0</v>
      </c>
      <c r="BF159" s="152">
        <f>IF(N159="znížená",J159,0)</f>
        <v>60.609000000000002</v>
      </c>
      <c r="BG159" s="152">
        <f>IF(N159="zákl. prenesená",J159,0)</f>
        <v>0</v>
      </c>
      <c r="BH159" s="152">
        <f>IF(N159="zníž. prenesená",J159,0)</f>
        <v>0</v>
      </c>
      <c r="BI159" s="152">
        <f>IF(N159="nulová",J159,0)</f>
        <v>0</v>
      </c>
      <c r="BJ159" s="13" t="s">
        <v>86</v>
      </c>
      <c r="BK159" s="153">
        <f>ROUND(I159*H159,3)</f>
        <v>60.609000000000002</v>
      </c>
      <c r="BL159" s="13" t="s">
        <v>169</v>
      </c>
      <c r="BM159" s="151" t="s">
        <v>773</v>
      </c>
    </row>
    <row r="160" spans="2:65" s="1" customFormat="1" ht="13.9" customHeight="1" x14ac:dyDescent="0.2">
      <c r="B160" s="115"/>
      <c r="C160" s="159" t="s">
        <v>205</v>
      </c>
      <c r="D160" s="159" t="s">
        <v>275</v>
      </c>
      <c r="E160" s="160" t="s">
        <v>330</v>
      </c>
      <c r="F160" s="161" t="s">
        <v>331</v>
      </c>
      <c r="G160" s="162" t="s">
        <v>168</v>
      </c>
      <c r="H160" s="163">
        <v>98.17</v>
      </c>
      <c r="I160" s="176">
        <v>1.36</v>
      </c>
      <c r="J160" s="177">
        <f>ROUND(I160*H160,3)</f>
        <v>133.511</v>
      </c>
      <c r="K160" s="164"/>
      <c r="L160" s="165"/>
      <c r="M160" s="166" t="s">
        <v>1</v>
      </c>
      <c r="N160" s="167" t="s">
        <v>39</v>
      </c>
      <c r="P160" s="149">
        <f>O160*H160</f>
        <v>0</v>
      </c>
      <c r="Q160" s="149">
        <v>2.0000000000000001E-4</v>
      </c>
      <c r="R160" s="149">
        <f>Q160*H160</f>
        <v>1.9634000000000002E-2</v>
      </c>
      <c r="S160" s="149">
        <v>0</v>
      </c>
      <c r="T160" s="150">
        <f>S160*H160</f>
        <v>0</v>
      </c>
      <c r="AR160" s="151" t="s">
        <v>197</v>
      </c>
      <c r="AT160" s="151" t="s">
        <v>275</v>
      </c>
      <c r="AU160" s="151" t="s">
        <v>86</v>
      </c>
      <c r="AY160" s="13" t="s">
        <v>163</v>
      </c>
      <c r="BE160" s="152">
        <f>IF(N160="základná",J160,0)</f>
        <v>0</v>
      </c>
      <c r="BF160" s="152">
        <f>IF(N160="znížená",J160,0)</f>
        <v>133.511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3" t="s">
        <v>86</v>
      </c>
      <c r="BK160" s="153">
        <f>ROUND(I160*H160,3)</f>
        <v>133.511</v>
      </c>
      <c r="BL160" s="13" t="s">
        <v>169</v>
      </c>
      <c r="BM160" s="151" t="s">
        <v>774</v>
      </c>
    </row>
    <row r="161" spans="2:65" s="11" customFormat="1" ht="22.9" customHeight="1" x14ac:dyDescent="0.2">
      <c r="B161" s="132"/>
      <c r="D161" s="133" t="s">
        <v>72</v>
      </c>
      <c r="E161" s="140" t="s">
        <v>176</v>
      </c>
      <c r="F161" s="140" t="s">
        <v>775</v>
      </c>
      <c r="I161" s="171"/>
      <c r="J161" s="173">
        <f>BK161</f>
        <v>0</v>
      </c>
      <c r="L161" s="132"/>
      <c r="M161" s="135"/>
      <c r="P161" s="136">
        <v>0</v>
      </c>
      <c r="R161" s="136">
        <v>0</v>
      </c>
      <c r="T161" s="137">
        <v>0</v>
      </c>
      <c r="AR161" s="133" t="s">
        <v>80</v>
      </c>
      <c r="AT161" s="138" t="s">
        <v>72</v>
      </c>
      <c r="AU161" s="138" t="s">
        <v>80</v>
      </c>
      <c r="AY161" s="133" t="s">
        <v>163</v>
      </c>
      <c r="BK161" s="139">
        <v>0</v>
      </c>
    </row>
    <row r="162" spans="2:65" s="11" customFormat="1" ht="22.9" customHeight="1" x14ac:dyDescent="0.2">
      <c r="B162" s="132"/>
      <c r="D162" s="133" t="s">
        <v>72</v>
      </c>
      <c r="E162" s="140" t="s">
        <v>169</v>
      </c>
      <c r="F162" s="140" t="s">
        <v>776</v>
      </c>
      <c r="I162" s="171"/>
      <c r="J162" s="173">
        <f>BK162</f>
        <v>322.68099999999998</v>
      </c>
      <c r="L162" s="132"/>
      <c r="M162" s="135"/>
      <c r="P162" s="136">
        <f>SUM(P163:P165)</f>
        <v>0</v>
      </c>
      <c r="R162" s="136">
        <f>SUM(R163:R165)</f>
        <v>4.7390902577999992</v>
      </c>
      <c r="T162" s="137">
        <f>SUM(T163:T165)</f>
        <v>0</v>
      </c>
      <c r="AR162" s="133" t="s">
        <v>80</v>
      </c>
      <c r="AT162" s="138" t="s">
        <v>72</v>
      </c>
      <c r="AU162" s="138" t="s">
        <v>80</v>
      </c>
      <c r="AY162" s="133" t="s">
        <v>163</v>
      </c>
      <c r="BK162" s="139">
        <f>SUM(BK163:BK165)</f>
        <v>322.68099999999998</v>
      </c>
    </row>
    <row r="163" spans="2:65" s="1" customFormat="1" ht="13.9" customHeight="1" x14ac:dyDescent="0.2">
      <c r="B163" s="115"/>
      <c r="C163" s="141" t="s">
        <v>209</v>
      </c>
      <c r="D163" s="141" t="s">
        <v>165</v>
      </c>
      <c r="E163" s="142" t="s">
        <v>777</v>
      </c>
      <c r="F163" s="143" t="s">
        <v>778</v>
      </c>
      <c r="G163" s="144" t="s">
        <v>303</v>
      </c>
      <c r="H163" s="145">
        <v>2.1389999999999998</v>
      </c>
      <c r="I163" s="174">
        <v>130.38</v>
      </c>
      <c r="J163" s="175">
        <f>ROUND(I163*H163,3)</f>
        <v>278.88299999999998</v>
      </c>
      <c r="K163" s="147"/>
      <c r="L163" s="27"/>
      <c r="M163" s="148" t="s">
        <v>1</v>
      </c>
      <c r="N163" s="114" t="s">
        <v>39</v>
      </c>
      <c r="P163" s="149">
        <f>O163*H163</f>
        <v>0</v>
      </c>
      <c r="Q163" s="149">
        <v>2.1941492399999998</v>
      </c>
      <c r="R163" s="149">
        <f>Q163*H163</f>
        <v>4.6932852243599994</v>
      </c>
      <c r="S163" s="149">
        <v>0</v>
      </c>
      <c r="T163" s="150">
        <f>S163*H163</f>
        <v>0</v>
      </c>
      <c r="AR163" s="151" t="s">
        <v>169</v>
      </c>
      <c r="AT163" s="151" t="s">
        <v>165</v>
      </c>
      <c r="AU163" s="151" t="s">
        <v>86</v>
      </c>
      <c r="AY163" s="13" t="s">
        <v>163</v>
      </c>
      <c r="BE163" s="152">
        <f>IF(N163="základná",J163,0)</f>
        <v>0</v>
      </c>
      <c r="BF163" s="152">
        <f>IF(N163="znížená",J163,0)</f>
        <v>278.88299999999998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3" t="s">
        <v>86</v>
      </c>
      <c r="BK163" s="153">
        <f>ROUND(I163*H163,3)</f>
        <v>278.88299999999998</v>
      </c>
      <c r="BL163" s="13" t="s">
        <v>169</v>
      </c>
      <c r="BM163" s="151" t="s">
        <v>779</v>
      </c>
    </row>
    <row r="164" spans="2:65" s="1" customFormat="1" ht="22.15" customHeight="1" x14ac:dyDescent="0.2">
      <c r="B164" s="115"/>
      <c r="C164" s="141" t="s">
        <v>213</v>
      </c>
      <c r="D164" s="141" t="s">
        <v>165</v>
      </c>
      <c r="E164" s="142" t="s">
        <v>780</v>
      </c>
      <c r="F164" s="143" t="s">
        <v>781</v>
      </c>
      <c r="G164" s="144" t="s">
        <v>168</v>
      </c>
      <c r="H164" s="145">
        <v>1.944</v>
      </c>
      <c r="I164" s="174">
        <v>18.41</v>
      </c>
      <c r="J164" s="175">
        <f>ROUND(I164*H164,3)</f>
        <v>35.789000000000001</v>
      </c>
      <c r="K164" s="147"/>
      <c r="L164" s="27"/>
      <c r="M164" s="148" t="s">
        <v>1</v>
      </c>
      <c r="N164" s="114" t="s">
        <v>39</v>
      </c>
      <c r="P164" s="149">
        <f>O164*H164</f>
        <v>0</v>
      </c>
      <c r="Q164" s="149">
        <v>2.3562260000000002E-2</v>
      </c>
      <c r="R164" s="149">
        <f>Q164*H164</f>
        <v>4.5805033440000004E-2</v>
      </c>
      <c r="S164" s="149">
        <v>0</v>
      </c>
      <c r="T164" s="150">
        <f>S164*H164</f>
        <v>0</v>
      </c>
      <c r="AR164" s="151" t="s">
        <v>169</v>
      </c>
      <c r="AT164" s="151" t="s">
        <v>165</v>
      </c>
      <c r="AU164" s="151" t="s">
        <v>86</v>
      </c>
      <c r="AY164" s="13" t="s">
        <v>163</v>
      </c>
      <c r="BE164" s="152">
        <f>IF(N164="základná",J164,0)</f>
        <v>0</v>
      </c>
      <c r="BF164" s="152">
        <f>IF(N164="znížená",J164,0)</f>
        <v>35.789000000000001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3" t="s">
        <v>86</v>
      </c>
      <c r="BK164" s="153">
        <f>ROUND(I164*H164,3)</f>
        <v>35.789000000000001</v>
      </c>
      <c r="BL164" s="13" t="s">
        <v>169</v>
      </c>
      <c r="BM164" s="151" t="s">
        <v>782</v>
      </c>
    </row>
    <row r="165" spans="2:65" s="1" customFormat="1" ht="22.15" customHeight="1" x14ac:dyDescent="0.2">
      <c r="B165" s="115"/>
      <c r="C165" s="141" t="s">
        <v>217</v>
      </c>
      <c r="D165" s="141" t="s">
        <v>165</v>
      </c>
      <c r="E165" s="142" t="s">
        <v>783</v>
      </c>
      <c r="F165" s="143" t="s">
        <v>784</v>
      </c>
      <c r="G165" s="144" t="s">
        <v>168</v>
      </c>
      <c r="H165" s="145">
        <v>1.944</v>
      </c>
      <c r="I165" s="174">
        <v>4.12</v>
      </c>
      <c r="J165" s="175">
        <f>ROUND(I165*H165,3)</f>
        <v>8.0090000000000003</v>
      </c>
      <c r="K165" s="147"/>
      <c r="L165" s="27"/>
      <c r="M165" s="148" t="s">
        <v>1</v>
      </c>
      <c r="N165" s="114" t="s">
        <v>39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51" t="s">
        <v>169</v>
      </c>
      <c r="AT165" s="151" t="s">
        <v>165</v>
      </c>
      <c r="AU165" s="151" t="s">
        <v>86</v>
      </c>
      <c r="AY165" s="13" t="s">
        <v>163</v>
      </c>
      <c r="BE165" s="152">
        <f>IF(N165="základná",J165,0)</f>
        <v>0</v>
      </c>
      <c r="BF165" s="152">
        <f>IF(N165="znížená",J165,0)</f>
        <v>8.0090000000000003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3" t="s">
        <v>86</v>
      </c>
      <c r="BK165" s="153">
        <f>ROUND(I165*H165,3)</f>
        <v>8.0090000000000003</v>
      </c>
      <c r="BL165" s="13" t="s">
        <v>169</v>
      </c>
      <c r="BM165" s="151" t="s">
        <v>785</v>
      </c>
    </row>
    <row r="166" spans="2:65" s="11" customFormat="1" ht="22.9" customHeight="1" x14ac:dyDescent="0.2">
      <c r="B166" s="132"/>
      <c r="D166" s="133" t="s">
        <v>72</v>
      </c>
      <c r="E166" s="140" t="s">
        <v>189</v>
      </c>
      <c r="F166" s="140" t="s">
        <v>333</v>
      </c>
      <c r="I166" s="171"/>
      <c r="J166" s="173">
        <f>BK166</f>
        <v>40461.786</v>
      </c>
      <c r="L166" s="132"/>
      <c r="M166" s="135"/>
      <c r="P166" s="136">
        <f>SUM(P167:P183)</f>
        <v>0</v>
      </c>
      <c r="R166" s="136">
        <f>SUM(R167:R183)</f>
        <v>29.896272374780004</v>
      </c>
      <c r="T166" s="137">
        <f>SUM(T167:T183)</f>
        <v>0</v>
      </c>
      <c r="AR166" s="133" t="s">
        <v>80</v>
      </c>
      <c r="AT166" s="138" t="s">
        <v>72</v>
      </c>
      <c r="AU166" s="138" t="s">
        <v>80</v>
      </c>
      <c r="AY166" s="133" t="s">
        <v>163</v>
      </c>
      <c r="BK166" s="139">
        <f>SUM(BK167:BK183)</f>
        <v>40461.786</v>
      </c>
    </row>
    <row r="167" spans="2:65" s="1" customFormat="1" ht="22.15" customHeight="1" x14ac:dyDescent="0.2">
      <c r="B167" s="115"/>
      <c r="C167" s="141" t="s">
        <v>221</v>
      </c>
      <c r="D167" s="141" t="s">
        <v>165</v>
      </c>
      <c r="E167" s="142" t="s">
        <v>334</v>
      </c>
      <c r="F167" s="143" t="s">
        <v>335</v>
      </c>
      <c r="G167" s="144" t="s">
        <v>168</v>
      </c>
      <c r="H167" s="145">
        <v>416.49799999999999</v>
      </c>
      <c r="I167" s="174">
        <v>0.5</v>
      </c>
      <c r="J167" s="175">
        <f t="shared" ref="J167:J183" si="15">ROUND(I167*H167,3)</f>
        <v>208.249</v>
      </c>
      <c r="K167" s="147"/>
      <c r="L167" s="27"/>
      <c r="M167" s="148" t="s">
        <v>1</v>
      </c>
      <c r="N167" s="114" t="s">
        <v>39</v>
      </c>
      <c r="P167" s="149">
        <f t="shared" ref="P167:P183" si="16">O167*H167</f>
        <v>0</v>
      </c>
      <c r="Q167" s="149">
        <v>1.9136000000000001E-4</v>
      </c>
      <c r="R167" s="149">
        <f t="shared" ref="R167:R183" si="17">Q167*H167</f>
        <v>7.9701057280000001E-2</v>
      </c>
      <c r="S167" s="149">
        <v>0</v>
      </c>
      <c r="T167" s="150">
        <f t="shared" ref="T167:T183" si="18">S167*H167</f>
        <v>0</v>
      </c>
      <c r="AR167" s="151" t="s">
        <v>169</v>
      </c>
      <c r="AT167" s="151" t="s">
        <v>165</v>
      </c>
      <c r="AU167" s="151" t="s">
        <v>86</v>
      </c>
      <c r="AY167" s="13" t="s">
        <v>163</v>
      </c>
      <c r="BE167" s="152">
        <f t="shared" ref="BE167:BE183" si="19">IF(N167="základná",J167,0)</f>
        <v>0</v>
      </c>
      <c r="BF167" s="152">
        <f t="shared" ref="BF167:BF183" si="20">IF(N167="znížená",J167,0)</f>
        <v>208.249</v>
      </c>
      <c r="BG167" s="152">
        <f t="shared" ref="BG167:BG183" si="21">IF(N167="zákl. prenesená",J167,0)</f>
        <v>0</v>
      </c>
      <c r="BH167" s="152">
        <f t="shared" ref="BH167:BH183" si="22">IF(N167="zníž. prenesená",J167,0)</f>
        <v>0</v>
      </c>
      <c r="BI167" s="152">
        <f t="shared" ref="BI167:BI183" si="23">IF(N167="nulová",J167,0)</f>
        <v>0</v>
      </c>
      <c r="BJ167" s="13" t="s">
        <v>86</v>
      </c>
      <c r="BK167" s="153">
        <f t="shared" ref="BK167:BK183" si="24">ROUND(I167*H167,3)</f>
        <v>208.249</v>
      </c>
      <c r="BL167" s="13" t="s">
        <v>169</v>
      </c>
      <c r="BM167" s="151" t="s">
        <v>786</v>
      </c>
    </row>
    <row r="168" spans="2:65" s="1" customFormat="1" ht="22.15" customHeight="1" x14ac:dyDescent="0.2">
      <c r="B168" s="115"/>
      <c r="C168" s="141" t="s">
        <v>225</v>
      </c>
      <c r="D168" s="141" t="s">
        <v>165</v>
      </c>
      <c r="E168" s="142" t="s">
        <v>337</v>
      </c>
      <c r="F168" s="143" t="s">
        <v>338</v>
      </c>
      <c r="G168" s="144" t="s">
        <v>168</v>
      </c>
      <c r="H168" s="145">
        <v>10.92</v>
      </c>
      <c r="I168" s="174">
        <v>17.239999999999998</v>
      </c>
      <c r="J168" s="175">
        <f t="shared" si="15"/>
        <v>188.261</v>
      </c>
      <c r="K168" s="147"/>
      <c r="L168" s="27"/>
      <c r="M168" s="148" t="s">
        <v>1</v>
      </c>
      <c r="N168" s="114" t="s">
        <v>39</v>
      </c>
      <c r="P168" s="149">
        <f t="shared" si="16"/>
        <v>0</v>
      </c>
      <c r="Q168" s="149">
        <v>3.7555999999999999E-2</v>
      </c>
      <c r="R168" s="149">
        <f t="shared" si="17"/>
        <v>0.41011152000000001</v>
      </c>
      <c r="S168" s="149">
        <v>0</v>
      </c>
      <c r="T168" s="150">
        <f t="shared" si="18"/>
        <v>0</v>
      </c>
      <c r="AR168" s="151" t="s">
        <v>169</v>
      </c>
      <c r="AT168" s="151" t="s">
        <v>165</v>
      </c>
      <c r="AU168" s="151" t="s">
        <v>86</v>
      </c>
      <c r="AY168" s="13" t="s">
        <v>163</v>
      </c>
      <c r="BE168" s="152">
        <f t="shared" si="19"/>
        <v>0</v>
      </c>
      <c r="BF168" s="152">
        <f t="shared" si="20"/>
        <v>188.261</v>
      </c>
      <c r="BG168" s="152">
        <f t="shared" si="21"/>
        <v>0</v>
      </c>
      <c r="BH168" s="152">
        <f t="shared" si="22"/>
        <v>0</v>
      </c>
      <c r="BI168" s="152">
        <f t="shared" si="23"/>
        <v>0</v>
      </c>
      <c r="BJ168" s="13" t="s">
        <v>86</v>
      </c>
      <c r="BK168" s="153">
        <f t="shared" si="24"/>
        <v>188.261</v>
      </c>
      <c r="BL168" s="13" t="s">
        <v>169</v>
      </c>
      <c r="BM168" s="151" t="s">
        <v>787</v>
      </c>
    </row>
    <row r="169" spans="2:65" s="1" customFormat="1" ht="13.9" customHeight="1" x14ac:dyDescent="0.2">
      <c r="B169" s="115"/>
      <c r="C169" s="141" t="s">
        <v>233</v>
      </c>
      <c r="D169" s="141" t="s">
        <v>165</v>
      </c>
      <c r="E169" s="142" t="s">
        <v>340</v>
      </c>
      <c r="F169" s="143" t="s">
        <v>341</v>
      </c>
      <c r="G169" s="144" t="s">
        <v>168</v>
      </c>
      <c r="H169" s="145">
        <v>77.13</v>
      </c>
      <c r="I169" s="174">
        <v>2.74</v>
      </c>
      <c r="J169" s="175">
        <f t="shared" si="15"/>
        <v>211.33600000000001</v>
      </c>
      <c r="K169" s="147"/>
      <c r="L169" s="27"/>
      <c r="M169" s="148" t="s">
        <v>1</v>
      </c>
      <c r="N169" s="114" t="s">
        <v>39</v>
      </c>
      <c r="P169" s="149">
        <f t="shared" si="16"/>
        <v>0</v>
      </c>
      <c r="Q169" s="149">
        <v>2.0000000000000001E-4</v>
      </c>
      <c r="R169" s="149">
        <f t="shared" si="17"/>
        <v>1.5426E-2</v>
      </c>
      <c r="S169" s="149">
        <v>0</v>
      </c>
      <c r="T169" s="150">
        <f t="shared" si="18"/>
        <v>0</v>
      </c>
      <c r="AR169" s="151" t="s">
        <v>169</v>
      </c>
      <c r="AT169" s="151" t="s">
        <v>165</v>
      </c>
      <c r="AU169" s="151" t="s">
        <v>86</v>
      </c>
      <c r="AY169" s="13" t="s">
        <v>163</v>
      </c>
      <c r="BE169" s="152">
        <f t="shared" si="19"/>
        <v>0</v>
      </c>
      <c r="BF169" s="152">
        <f t="shared" si="20"/>
        <v>211.33600000000001</v>
      </c>
      <c r="BG169" s="152">
        <f t="shared" si="21"/>
        <v>0</v>
      </c>
      <c r="BH169" s="152">
        <f t="shared" si="22"/>
        <v>0</v>
      </c>
      <c r="BI169" s="152">
        <f t="shared" si="23"/>
        <v>0</v>
      </c>
      <c r="BJ169" s="13" t="s">
        <v>86</v>
      </c>
      <c r="BK169" s="153">
        <f t="shared" si="24"/>
        <v>211.33600000000001</v>
      </c>
      <c r="BL169" s="13" t="s">
        <v>169</v>
      </c>
      <c r="BM169" s="151" t="s">
        <v>788</v>
      </c>
    </row>
    <row r="170" spans="2:65" s="1" customFormat="1" ht="22.15" customHeight="1" x14ac:dyDescent="0.2">
      <c r="B170" s="115"/>
      <c r="C170" s="141" t="s">
        <v>239</v>
      </c>
      <c r="D170" s="141" t="s">
        <v>165</v>
      </c>
      <c r="E170" s="142" t="s">
        <v>343</v>
      </c>
      <c r="F170" s="143" t="s">
        <v>344</v>
      </c>
      <c r="G170" s="144" t="s">
        <v>168</v>
      </c>
      <c r="H170" s="145">
        <v>77.13</v>
      </c>
      <c r="I170" s="174">
        <v>12.2</v>
      </c>
      <c r="J170" s="175">
        <f t="shared" si="15"/>
        <v>940.98599999999999</v>
      </c>
      <c r="K170" s="147"/>
      <c r="L170" s="27"/>
      <c r="M170" s="148" t="s">
        <v>1</v>
      </c>
      <c r="N170" s="114" t="s">
        <v>39</v>
      </c>
      <c r="P170" s="149">
        <f t="shared" si="16"/>
        <v>0</v>
      </c>
      <c r="Q170" s="149">
        <v>4.725E-2</v>
      </c>
      <c r="R170" s="149">
        <f t="shared" si="17"/>
        <v>3.6443924999999999</v>
      </c>
      <c r="S170" s="149">
        <v>0</v>
      </c>
      <c r="T170" s="150">
        <f t="shared" si="18"/>
        <v>0</v>
      </c>
      <c r="AR170" s="151" t="s">
        <v>169</v>
      </c>
      <c r="AT170" s="151" t="s">
        <v>165</v>
      </c>
      <c r="AU170" s="151" t="s">
        <v>86</v>
      </c>
      <c r="AY170" s="13" t="s">
        <v>163</v>
      </c>
      <c r="BE170" s="152">
        <f t="shared" si="19"/>
        <v>0</v>
      </c>
      <c r="BF170" s="152">
        <f t="shared" si="20"/>
        <v>940.98599999999999</v>
      </c>
      <c r="BG170" s="152">
        <f t="shared" si="21"/>
        <v>0</v>
      </c>
      <c r="BH170" s="152">
        <f t="shared" si="22"/>
        <v>0</v>
      </c>
      <c r="BI170" s="152">
        <f t="shared" si="23"/>
        <v>0</v>
      </c>
      <c r="BJ170" s="13" t="s">
        <v>86</v>
      </c>
      <c r="BK170" s="153">
        <f t="shared" si="24"/>
        <v>940.98599999999999</v>
      </c>
      <c r="BL170" s="13" t="s">
        <v>169</v>
      </c>
      <c r="BM170" s="151" t="s">
        <v>789</v>
      </c>
    </row>
    <row r="171" spans="2:65" s="1" customFormat="1" ht="22.15" customHeight="1" x14ac:dyDescent="0.2">
      <c r="B171" s="115"/>
      <c r="C171" s="141" t="s">
        <v>243</v>
      </c>
      <c r="D171" s="141" t="s">
        <v>165</v>
      </c>
      <c r="E171" s="142" t="s">
        <v>346</v>
      </c>
      <c r="F171" s="143" t="s">
        <v>347</v>
      </c>
      <c r="G171" s="144" t="s">
        <v>168</v>
      </c>
      <c r="H171" s="145">
        <v>758.15899999999999</v>
      </c>
      <c r="I171" s="174">
        <v>14.5</v>
      </c>
      <c r="J171" s="175">
        <f t="shared" si="15"/>
        <v>10993.306</v>
      </c>
      <c r="K171" s="147"/>
      <c r="L171" s="27"/>
      <c r="M171" s="148" t="s">
        <v>1</v>
      </c>
      <c r="N171" s="114" t="s">
        <v>39</v>
      </c>
      <c r="P171" s="149">
        <f t="shared" si="16"/>
        <v>0</v>
      </c>
      <c r="Q171" s="149">
        <v>3.48E-3</v>
      </c>
      <c r="R171" s="149">
        <f t="shared" si="17"/>
        <v>2.63839332</v>
      </c>
      <c r="S171" s="149">
        <v>0</v>
      </c>
      <c r="T171" s="150">
        <f t="shared" si="18"/>
        <v>0</v>
      </c>
      <c r="AR171" s="151" t="s">
        <v>169</v>
      </c>
      <c r="AT171" s="151" t="s">
        <v>165</v>
      </c>
      <c r="AU171" s="151" t="s">
        <v>86</v>
      </c>
      <c r="AY171" s="13" t="s">
        <v>163</v>
      </c>
      <c r="BE171" s="152">
        <f t="shared" si="19"/>
        <v>0</v>
      </c>
      <c r="BF171" s="152">
        <f t="shared" si="20"/>
        <v>10993.306</v>
      </c>
      <c r="BG171" s="152">
        <f t="shared" si="21"/>
        <v>0</v>
      </c>
      <c r="BH171" s="152">
        <f t="shared" si="22"/>
        <v>0</v>
      </c>
      <c r="BI171" s="152">
        <f t="shared" si="23"/>
        <v>0</v>
      </c>
      <c r="BJ171" s="13" t="s">
        <v>86</v>
      </c>
      <c r="BK171" s="153">
        <f t="shared" si="24"/>
        <v>10993.306</v>
      </c>
      <c r="BL171" s="13" t="s">
        <v>169</v>
      </c>
      <c r="BM171" s="151" t="s">
        <v>790</v>
      </c>
    </row>
    <row r="172" spans="2:65" s="1" customFormat="1" ht="13.9" customHeight="1" x14ac:dyDescent="0.2">
      <c r="B172" s="115"/>
      <c r="C172" s="141" t="s">
        <v>247</v>
      </c>
      <c r="D172" s="141" t="s">
        <v>165</v>
      </c>
      <c r="E172" s="142" t="s">
        <v>349</v>
      </c>
      <c r="F172" s="143" t="s">
        <v>350</v>
      </c>
      <c r="G172" s="144" t="s">
        <v>168</v>
      </c>
      <c r="H172" s="145">
        <v>758.15899999999999</v>
      </c>
      <c r="I172" s="174">
        <v>1.5</v>
      </c>
      <c r="J172" s="175">
        <f t="shared" si="15"/>
        <v>1137.239</v>
      </c>
      <c r="K172" s="147"/>
      <c r="L172" s="27"/>
      <c r="M172" s="148" t="s">
        <v>1</v>
      </c>
      <c r="N172" s="114" t="s">
        <v>39</v>
      </c>
      <c r="P172" s="149">
        <f t="shared" si="16"/>
        <v>0</v>
      </c>
      <c r="Q172" s="149">
        <v>4.0000000000000002E-4</v>
      </c>
      <c r="R172" s="149">
        <f t="shared" si="17"/>
        <v>0.30326360000000002</v>
      </c>
      <c r="S172" s="149">
        <v>0</v>
      </c>
      <c r="T172" s="150">
        <f t="shared" si="18"/>
        <v>0</v>
      </c>
      <c r="AR172" s="151" t="s">
        <v>169</v>
      </c>
      <c r="AT172" s="151" t="s">
        <v>165</v>
      </c>
      <c r="AU172" s="151" t="s">
        <v>86</v>
      </c>
      <c r="AY172" s="13" t="s">
        <v>163</v>
      </c>
      <c r="BE172" s="152">
        <f t="shared" si="19"/>
        <v>0</v>
      </c>
      <c r="BF172" s="152">
        <f t="shared" si="20"/>
        <v>1137.239</v>
      </c>
      <c r="BG172" s="152">
        <f t="shared" si="21"/>
        <v>0</v>
      </c>
      <c r="BH172" s="152">
        <f t="shared" si="22"/>
        <v>0</v>
      </c>
      <c r="BI172" s="152">
        <f t="shared" si="23"/>
        <v>0</v>
      </c>
      <c r="BJ172" s="13" t="s">
        <v>86</v>
      </c>
      <c r="BK172" s="153">
        <f t="shared" si="24"/>
        <v>1137.239</v>
      </c>
      <c r="BL172" s="13" t="s">
        <v>169</v>
      </c>
      <c r="BM172" s="151" t="s">
        <v>791</v>
      </c>
    </row>
    <row r="173" spans="2:65" s="1" customFormat="1" ht="22.15" customHeight="1" x14ac:dyDescent="0.2">
      <c r="B173" s="115"/>
      <c r="C173" s="141" t="s">
        <v>7</v>
      </c>
      <c r="D173" s="141" t="s">
        <v>165</v>
      </c>
      <c r="E173" s="142" t="s">
        <v>352</v>
      </c>
      <c r="F173" s="143" t="s">
        <v>353</v>
      </c>
      <c r="G173" s="144" t="s">
        <v>168</v>
      </c>
      <c r="H173" s="145">
        <v>80.486999999999995</v>
      </c>
      <c r="I173" s="174">
        <v>8.0500000000000007</v>
      </c>
      <c r="J173" s="175">
        <f t="shared" si="15"/>
        <v>647.91999999999996</v>
      </c>
      <c r="K173" s="147"/>
      <c r="L173" s="27"/>
      <c r="M173" s="148" t="s">
        <v>1</v>
      </c>
      <c r="N173" s="114" t="s">
        <v>39</v>
      </c>
      <c r="P173" s="149">
        <f t="shared" si="16"/>
        <v>0</v>
      </c>
      <c r="Q173" s="149">
        <v>4.1539999999999997E-3</v>
      </c>
      <c r="R173" s="149">
        <f t="shared" si="17"/>
        <v>0.33434299799999995</v>
      </c>
      <c r="S173" s="149">
        <v>0</v>
      </c>
      <c r="T173" s="150">
        <f t="shared" si="18"/>
        <v>0</v>
      </c>
      <c r="AR173" s="151" t="s">
        <v>169</v>
      </c>
      <c r="AT173" s="151" t="s">
        <v>165</v>
      </c>
      <c r="AU173" s="151" t="s">
        <v>86</v>
      </c>
      <c r="AY173" s="13" t="s">
        <v>163</v>
      </c>
      <c r="BE173" s="152">
        <f t="shared" si="19"/>
        <v>0</v>
      </c>
      <c r="BF173" s="152">
        <f t="shared" si="20"/>
        <v>647.91999999999996</v>
      </c>
      <c r="BG173" s="152">
        <f t="shared" si="21"/>
        <v>0</v>
      </c>
      <c r="BH173" s="152">
        <f t="shared" si="22"/>
        <v>0</v>
      </c>
      <c r="BI173" s="152">
        <f t="shared" si="23"/>
        <v>0</v>
      </c>
      <c r="BJ173" s="13" t="s">
        <v>86</v>
      </c>
      <c r="BK173" s="153">
        <f t="shared" si="24"/>
        <v>647.91999999999996</v>
      </c>
      <c r="BL173" s="13" t="s">
        <v>169</v>
      </c>
      <c r="BM173" s="151" t="s">
        <v>792</v>
      </c>
    </row>
    <row r="174" spans="2:65" s="1" customFormat="1" ht="22.15" customHeight="1" x14ac:dyDescent="0.2">
      <c r="B174" s="115"/>
      <c r="C174" s="141" t="s">
        <v>254</v>
      </c>
      <c r="D174" s="141" t="s">
        <v>165</v>
      </c>
      <c r="E174" s="142" t="s">
        <v>355</v>
      </c>
      <c r="F174" s="143" t="s">
        <v>356</v>
      </c>
      <c r="G174" s="144" t="s">
        <v>168</v>
      </c>
      <c r="H174" s="145">
        <v>3.3</v>
      </c>
      <c r="I174" s="174">
        <v>25.68</v>
      </c>
      <c r="J174" s="175">
        <f t="shared" si="15"/>
        <v>84.744</v>
      </c>
      <c r="K174" s="147"/>
      <c r="L174" s="27"/>
      <c r="M174" s="148" t="s">
        <v>1</v>
      </c>
      <c r="N174" s="114" t="s">
        <v>39</v>
      </c>
      <c r="P174" s="149">
        <f t="shared" si="16"/>
        <v>0</v>
      </c>
      <c r="Q174" s="149">
        <v>1.196E-2</v>
      </c>
      <c r="R174" s="149">
        <f t="shared" si="17"/>
        <v>3.9467999999999996E-2</v>
      </c>
      <c r="S174" s="149">
        <v>0</v>
      </c>
      <c r="T174" s="150">
        <f t="shared" si="18"/>
        <v>0</v>
      </c>
      <c r="AR174" s="151" t="s">
        <v>169</v>
      </c>
      <c r="AT174" s="151" t="s">
        <v>165</v>
      </c>
      <c r="AU174" s="151" t="s">
        <v>86</v>
      </c>
      <c r="AY174" s="13" t="s">
        <v>163</v>
      </c>
      <c r="BE174" s="152">
        <f t="shared" si="19"/>
        <v>0</v>
      </c>
      <c r="BF174" s="152">
        <f t="shared" si="20"/>
        <v>84.744</v>
      </c>
      <c r="BG174" s="152">
        <f t="shared" si="21"/>
        <v>0</v>
      </c>
      <c r="BH174" s="152">
        <f t="shared" si="22"/>
        <v>0</v>
      </c>
      <c r="BI174" s="152">
        <f t="shared" si="23"/>
        <v>0</v>
      </c>
      <c r="BJ174" s="13" t="s">
        <v>86</v>
      </c>
      <c r="BK174" s="153">
        <f t="shared" si="24"/>
        <v>84.744</v>
      </c>
      <c r="BL174" s="13" t="s">
        <v>169</v>
      </c>
      <c r="BM174" s="151" t="s">
        <v>793</v>
      </c>
    </row>
    <row r="175" spans="2:65" s="1" customFormat="1" ht="22.15" customHeight="1" x14ac:dyDescent="0.2">
      <c r="B175" s="115"/>
      <c r="C175" s="141" t="s">
        <v>258</v>
      </c>
      <c r="D175" s="141" t="s">
        <v>165</v>
      </c>
      <c r="E175" s="142" t="s">
        <v>358</v>
      </c>
      <c r="F175" s="143" t="s">
        <v>359</v>
      </c>
      <c r="G175" s="144" t="s">
        <v>168</v>
      </c>
      <c r="H175" s="145">
        <v>86.058000000000007</v>
      </c>
      <c r="I175" s="174">
        <v>33</v>
      </c>
      <c r="J175" s="175">
        <f t="shared" si="15"/>
        <v>2839.9140000000002</v>
      </c>
      <c r="K175" s="147"/>
      <c r="L175" s="27"/>
      <c r="M175" s="148" t="s">
        <v>1</v>
      </c>
      <c r="N175" s="114" t="s">
        <v>39</v>
      </c>
      <c r="P175" s="149">
        <f t="shared" si="16"/>
        <v>0</v>
      </c>
      <c r="Q175" s="149">
        <v>1.33505E-2</v>
      </c>
      <c r="R175" s="149">
        <f t="shared" si="17"/>
        <v>1.1489173290000001</v>
      </c>
      <c r="S175" s="149">
        <v>0</v>
      </c>
      <c r="T175" s="150">
        <f t="shared" si="18"/>
        <v>0</v>
      </c>
      <c r="AR175" s="151" t="s">
        <v>169</v>
      </c>
      <c r="AT175" s="151" t="s">
        <v>165</v>
      </c>
      <c r="AU175" s="151" t="s">
        <v>86</v>
      </c>
      <c r="AY175" s="13" t="s">
        <v>163</v>
      </c>
      <c r="BE175" s="152">
        <f t="shared" si="19"/>
        <v>0</v>
      </c>
      <c r="BF175" s="152">
        <f t="shared" si="20"/>
        <v>2839.9140000000002</v>
      </c>
      <c r="BG175" s="152">
        <f t="shared" si="21"/>
        <v>0</v>
      </c>
      <c r="BH175" s="152">
        <f t="shared" si="22"/>
        <v>0</v>
      </c>
      <c r="BI175" s="152">
        <f t="shared" si="23"/>
        <v>0</v>
      </c>
      <c r="BJ175" s="13" t="s">
        <v>86</v>
      </c>
      <c r="BK175" s="153">
        <f t="shared" si="24"/>
        <v>2839.9140000000002</v>
      </c>
      <c r="BL175" s="13" t="s">
        <v>169</v>
      </c>
      <c r="BM175" s="151" t="s">
        <v>794</v>
      </c>
    </row>
    <row r="176" spans="2:65" s="1" customFormat="1" ht="22.15" customHeight="1" x14ac:dyDescent="0.2">
      <c r="B176" s="115"/>
      <c r="C176" s="141" t="s">
        <v>264</v>
      </c>
      <c r="D176" s="141" t="s">
        <v>165</v>
      </c>
      <c r="E176" s="142" t="s">
        <v>361</v>
      </c>
      <c r="F176" s="143" t="s">
        <v>362</v>
      </c>
      <c r="G176" s="144" t="s">
        <v>168</v>
      </c>
      <c r="H176" s="145">
        <v>253.93199999999999</v>
      </c>
      <c r="I176" s="174">
        <v>35</v>
      </c>
      <c r="J176" s="175">
        <f t="shared" si="15"/>
        <v>8887.6200000000008</v>
      </c>
      <c r="K176" s="147"/>
      <c r="L176" s="27"/>
      <c r="M176" s="148" t="s">
        <v>1</v>
      </c>
      <c r="N176" s="114" t="s">
        <v>39</v>
      </c>
      <c r="P176" s="149">
        <f t="shared" si="16"/>
        <v>0</v>
      </c>
      <c r="Q176" s="149">
        <v>1.3634E-2</v>
      </c>
      <c r="R176" s="149">
        <f t="shared" si="17"/>
        <v>3.4621088879999999</v>
      </c>
      <c r="S176" s="149">
        <v>0</v>
      </c>
      <c r="T176" s="150">
        <f t="shared" si="18"/>
        <v>0</v>
      </c>
      <c r="AR176" s="151" t="s">
        <v>169</v>
      </c>
      <c r="AT176" s="151" t="s">
        <v>165</v>
      </c>
      <c r="AU176" s="151" t="s">
        <v>86</v>
      </c>
      <c r="AY176" s="13" t="s">
        <v>163</v>
      </c>
      <c r="BE176" s="152">
        <f t="shared" si="19"/>
        <v>0</v>
      </c>
      <c r="BF176" s="152">
        <f t="shared" si="20"/>
        <v>8887.6200000000008</v>
      </c>
      <c r="BG176" s="152">
        <f t="shared" si="21"/>
        <v>0</v>
      </c>
      <c r="BH176" s="152">
        <f t="shared" si="22"/>
        <v>0</v>
      </c>
      <c r="BI176" s="152">
        <f t="shared" si="23"/>
        <v>0</v>
      </c>
      <c r="BJ176" s="13" t="s">
        <v>86</v>
      </c>
      <c r="BK176" s="153">
        <f t="shared" si="24"/>
        <v>8887.6200000000008</v>
      </c>
      <c r="BL176" s="13" t="s">
        <v>169</v>
      </c>
      <c r="BM176" s="151" t="s">
        <v>795</v>
      </c>
    </row>
    <row r="177" spans="2:65" s="1" customFormat="1" ht="22.15" customHeight="1" x14ac:dyDescent="0.2">
      <c r="B177" s="115"/>
      <c r="C177" s="141" t="s">
        <v>270</v>
      </c>
      <c r="D177" s="141" t="s">
        <v>165</v>
      </c>
      <c r="E177" s="142" t="s">
        <v>364</v>
      </c>
      <c r="F177" s="143" t="s">
        <v>365</v>
      </c>
      <c r="G177" s="144" t="s">
        <v>168</v>
      </c>
      <c r="H177" s="145">
        <v>93.266000000000005</v>
      </c>
      <c r="I177" s="174">
        <v>26</v>
      </c>
      <c r="J177" s="175">
        <f t="shared" si="15"/>
        <v>2424.9160000000002</v>
      </c>
      <c r="K177" s="147"/>
      <c r="L177" s="27"/>
      <c r="M177" s="148" t="s">
        <v>1</v>
      </c>
      <c r="N177" s="114" t="s">
        <v>39</v>
      </c>
      <c r="P177" s="149">
        <f t="shared" si="16"/>
        <v>0</v>
      </c>
      <c r="Q177" s="149">
        <v>1.1486E-2</v>
      </c>
      <c r="R177" s="149">
        <f t="shared" si="17"/>
        <v>1.071253276</v>
      </c>
      <c r="S177" s="149">
        <v>0</v>
      </c>
      <c r="T177" s="150">
        <f t="shared" si="18"/>
        <v>0</v>
      </c>
      <c r="AR177" s="151" t="s">
        <v>169</v>
      </c>
      <c r="AT177" s="151" t="s">
        <v>165</v>
      </c>
      <c r="AU177" s="151" t="s">
        <v>86</v>
      </c>
      <c r="AY177" s="13" t="s">
        <v>163</v>
      </c>
      <c r="BE177" s="152">
        <f t="shared" si="19"/>
        <v>0</v>
      </c>
      <c r="BF177" s="152">
        <f t="shared" si="20"/>
        <v>2424.9160000000002</v>
      </c>
      <c r="BG177" s="152">
        <f t="shared" si="21"/>
        <v>0</v>
      </c>
      <c r="BH177" s="152">
        <f t="shared" si="22"/>
        <v>0</v>
      </c>
      <c r="BI177" s="152">
        <f t="shared" si="23"/>
        <v>0</v>
      </c>
      <c r="BJ177" s="13" t="s">
        <v>86</v>
      </c>
      <c r="BK177" s="153">
        <f t="shared" si="24"/>
        <v>2424.9160000000002</v>
      </c>
      <c r="BL177" s="13" t="s">
        <v>169</v>
      </c>
      <c r="BM177" s="151" t="s">
        <v>796</v>
      </c>
    </row>
    <row r="178" spans="2:65" s="1" customFormat="1" ht="22.15" customHeight="1" x14ac:dyDescent="0.2">
      <c r="B178" s="115"/>
      <c r="C178" s="141" t="s">
        <v>279</v>
      </c>
      <c r="D178" s="141" t="s">
        <v>165</v>
      </c>
      <c r="E178" s="142" t="s">
        <v>367</v>
      </c>
      <c r="F178" s="143" t="s">
        <v>368</v>
      </c>
      <c r="G178" s="144" t="s">
        <v>168</v>
      </c>
      <c r="H178" s="145">
        <v>76.766000000000005</v>
      </c>
      <c r="I178" s="174">
        <v>40.130000000000003</v>
      </c>
      <c r="J178" s="175">
        <f t="shared" si="15"/>
        <v>3080.62</v>
      </c>
      <c r="K178" s="147"/>
      <c r="L178" s="27"/>
      <c r="M178" s="148" t="s">
        <v>1</v>
      </c>
      <c r="N178" s="114" t="s">
        <v>39</v>
      </c>
      <c r="P178" s="149">
        <f t="shared" si="16"/>
        <v>0</v>
      </c>
      <c r="Q178" s="149">
        <v>1.2338999999999999E-2</v>
      </c>
      <c r="R178" s="149">
        <f t="shared" si="17"/>
        <v>0.94721567400000006</v>
      </c>
      <c r="S178" s="149">
        <v>0</v>
      </c>
      <c r="T178" s="150">
        <f t="shared" si="18"/>
        <v>0</v>
      </c>
      <c r="AR178" s="151" t="s">
        <v>169</v>
      </c>
      <c r="AT178" s="151" t="s">
        <v>165</v>
      </c>
      <c r="AU178" s="151" t="s">
        <v>86</v>
      </c>
      <c r="AY178" s="13" t="s">
        <v>163</v>
      </c>
      <c r="BE178" s="152">
        <f t="shared" si="19"/>
        <v>0</v>
      </c>
      <c r="BF178" s="152">
        <f t="shared" si="20"/>
        <v>3080.62</v>
      </c>
      <c r="BG178" s="152">
        <f t="shared" si="21"/>
        <v>0</v>
      </c>
      <c r="BH178" s="152">
        <f t="shared" si="22"/>
        <v>0</v>
      </c>
      <c r="BI178" s="152">
        <f t="shared" si="23"/>
        <v>0</v>
      </c>
      <c r="BJ178" s="13" t="s">
        <v>86</v>
      </c>
      <c r="BK178" s="153">
        <f t="shared" si="24"/>
        <v>3080.62</v>
      </c>
      <c r="BL178" s="13" t="s">
        <v>169</v>
      </c>
      <c r="BM178" s="151" t="s">
        <v>797</v>
      </c>
    </row>
    <row r="179" spans="2:65" s="1" customFormat="1" ht="22.15" customHeight="1" x14ac:dyDescent="0.2">
      <c r="B179" s="115"/>
      <c r="C179" s="141" t="s">
        <v>284</v>
      </c>
      <c r="D179" s="141" t="s">
        <v>165</v>
      </c>
      <c r="E179" s="142" t="s">
        <v>370</v>
      </c>
      <c r="F179" s="143" t="s">
        <v>371</v>
      </c>
      <c r="G179" s="144" t="s">
        <v>168</v>
      </c>
      <c r="H179" s="145">
        <v>65.204999999999998</v>
      </c>
      <c r="I179" s="174">
        <v>29.34</v>
      </c>
      <c r="J179" s="175">
        <f t="shared" si="15"/>
        <v>1913.115</v>
      </c>
      <c r="K179" s="147"/>
      <c r="L179" s="27"/>
      <c r="M179" s="148" t="s">
        <v>1</v>
      </c>
      <c r="N179" s="114" t="s">
        <v>39</v>
      </c>
      <c r="P179" s="149">
        <f t="shared" si="16"/>
        <v>0</v>
      </c>
      <c r="Q179" s="149">
        <v>1.03065E-2</v>
      </c>
      <c r="R179" s="149">
        <f t="shared" si="17"/>
        <v>0.67203533249999992</v>
      </c>
      <c r="S179" s="149">
        <v>0</v>
      </c>
      <c r="T179" s="150">
        <f t="shared" si="18"/>
        <v>0</v>
      </c>
      <c r="AR179" s="151" t="s">
        <v>169</v>
      </c>
      <c r="AT179" s="151" t="s">
        <v>165</v>
      </c>
      <c r="AU179" s="151" t="s">
        <v>86</v>
      </c>
      <c r="AY179" s="13" t="s">
        <v>163</v>
      </c>
      <c r="BE179" s="152">
        <f t="shared" si="19"/>
        <v>0</v>
      </c>
      <c r="BF179" s="152">
        <f t="shared" si="20"/>
        <v>1913.115</v>
      </c>
      <c r="BG179" s="152">
        <f t="shared" si="21"/>
        <v>0</v>
      </c>
      <c r="BH179" s="152">
        <f t="shared" si="22"/>
        <v>0</v>
      </c>
      <c r="BI179" s="152">
        <f t="shared" si="23"/>
        <v>0</v>
      </c>
      <c r="BJ179" s="13" t="s">
        <v>86</v>
      </c>
      <c r="BK179" s="153">
        <f t="shared" si="24"/>
        <v>1913.115</v>
      </c>
      <c r="BL179" s="13" t="s">
        <v>169</v>
      </c>
      <c r="BM179" s="151" t="s">
        <v>798</v>
      </c>
    </row>
    <row r="180" spans="2:65" s="1" customFormat="1" ht="22.15" customHeight="1" x14ac:dyDescent="0.2">
      <c r="B180" s="115"/>
      <c r="C180" s="141" t="s">
        <v>288</v>
      </c>
      <c r="D180" s="141" t="s">
        <v>165</v>
      </c>
      <c r="E180" s="142" t="s">
        <v>379</v>
      </c>
      <c r="F180" s="143" t="s">
        <v>380</v>
      </c>
      <c r="G180" s="144" t="s">
        <v>168</v>
      </c>
      <c r="H180" s="145">
        <v>12.6</v>
      </c>
      <c r="I180" s="174">
        <v>60</v>
      </c>
      <c r="J180" s="175">
        <f t="shared" si="15"/>
        <v>756</v>
      </c>
      <c r="K180" s="147"/>
      <c r="L180" s="27"/>
      <c r="M180" s="148" t="s">
        <v>1</v>
      </c>
      <c r="N180" s="114" t="s">
        <v>39</v>
      </c>
      <c r="P180" s="149">
        <f t="shared" si="16"/>
        <v>0</v>
      </c>
      <c r="Q180" s="149">
        <v>3.2479000000000001E-2</v>
      </c>
      <c r="R180" s="149">
        <f t="shared" si="17"/>
        <v>0.40923540000000003</v>
      </c>
      <c r="S180" s="149">
        <v>0</v>
      </c>
      <c r="T180" s="150">
        <f t="shared" si="18"/>
        <v>0</v>
      </c>
      <c r="AR180" s="151" t="s">
        <v>169</v>
      </c>
      <c r="AT180" s="151" t="s">
        <v>165</v>
      </c>
      <c r="AU180" s="151" t="s">
        <v>86</v>
      </c>
      <c r="AY180" s="13" t="s">
        <v>163</v>
      </c>
      <c r="BE180" s="152">
        <f t="shared" si="19"/>
        <v>0</v>
      </c>
      <c r="BF180" s="152">
        <f t="shared" si="20"/>
        <v>756</v>
      </c>
      <c r="BG180" s="152">
        <f t="shared" si="21"/>
        <v>0</v>
      </c>
      <c r="BH180" s="152">
        <f t="shared" si="22"/>
        <v>0</v>
      </c>
      <c r="BI180" s="152">
        <f t="shared" si="23"/>
        <v>0</v>
      </c>
      <c r="BJ180" s="13" t="s">
        <v>86</v>
      </c>
      <c r="BK180" s="153">
        <f t="shared" si="24"/>
        <v>756</v>
      </c>
      <c r="BL180" s="13" t="s">
        <v>169</v>
      </c>
      <c r="BM180" s="151" t="s">
        <v>799</v>
      </c>
    </row>
    <row r="181" spans="2:65" s="1" customFormat="1" ht="22.15" customHeight="1" x14ac:dyDescent="0.2">
      <c r="B181" s="115"/>
      <c r="C181" s="141" t="s">
        <v>385</v>
      </c>
      <c r="D181" s="141" t="s">
        <v>165</v>
      </c>
      <c r="E181" s="142" t="s">
        <v>382</v>
      </c>
      <c r="F181" s="143" t="s">
        <v>383</v>
      </c>
      <c r="G181" s="144" t="s">
        <v>168</v>
      </c>
      <c r="H181" s="145">
        <v>82.844999999999999</v>
      </c>
      <c r="I181" s="174">
        <v>63</v>
      </c>
      <c r="J181" s="175">
        <f t="shared" si="15"/>
        <v>5219.2349999999997</v>
      </c>
      <c r="K181" s="147"/>
      <c r="L181" s="27"/>
      <c r="M181" s="148" t="s">
        <v>1</v>
      </c>
      <c r="N181" s="114" t="s">
        <v>39</v>
      </c>
      <c r="P181" s="149">
        <f t="shared" si="16"/>
        <v>0</v>
      </c>
      <c r="Q181" s="149">
        <v>3.4894000000000001E-2</v>
      </c>
      <c r="R181" s="149">
        <f t="shared" si="17"/>
        <v>2.89079343</v>
      </c>
      <c r="S181" s="149">
        <v>0</v>
      </c>
      <c r="T181" s="150">
        <f t="shared" si="18"/>
        <v>0</v>
      </c>
      <c r="AR181" s="151" t="s">
        <v>169</v>
      </c>
      <c r="AT181" s="151" t="s">
        <v>165</v>
      </c>
      <c r="AU181" s="151" t="s">
        <v>86</v>
      </c>
      <c r="AY181" s="13" t="s">
        <v>163</v>
      </c>
      <c r="BE181" s="152">
        <f t="shared" si="19"/>
        <v>0</v>
      </c>
      <c r="BF181" s="152">
        <f t="shared" si="20"/>
        <v>5219.2349999999997</v>
      </c>
      <c r="BG181" s="152">
        <f t="shared" si="21"/>
        <v>0</v>
      </c>
      <c r="BH181" s="152">
        <f t="shared" si="22"/>
        <v>0</v>
      </c>
      <c r="BI181" s="152">
        <f t="shared" si="23"/>
        <v>0</v>
      </c>
      <c r="BJ181" s="13" t="s">
        <v>86</v>
      </c>
      <c r="BK181" s="153">
        <f t="shared" si="24"/>
        <v>5219.2349999999997</v>
      </c>
      <c r="BL181" s="13" t="s">
        <v>169</v>
      </c>
      <c r="BM181" s="151" t="s">
        <v>800</v>
      </c>
    </row>
    <row r="182" spans="2:65" s="1" customFormat="1" ht="22.15" customHeight="1" x14ac:dyDescent="0.2">
      <c r="B182" s="115"/>
      <c r="C182" s="141" t="s">
        <v>389</v>
      </c>
      <c r="D182" s="141" t="s">
        <v>165</v>
      </c>
      <c r="E182" s="142" t="s">
        <v>386</v>
      </c>
      <c r="F182" s="143" t="s">
        <v>387</v>
      </c>
      <c r="G182" s="144" t="s">
        <v>168</v>
      </c>
      <c r="H182" s="145">
        <v>3.7</v>
      </c>
      <c r="I182" s="174">
        <v>40.74</v>
      </c>
      <c r="J182" s="175">
        <f t="shared" si="15"/>
        <v>150.738</v>
      </c>
      <c r="K182" s="147"/>
      <c r="L182" s="27"/>
      <c r="M182" s="148" t="s">
        <v>1</v>
      </c>
      <c r="N182" s="114" t="s">
        <v>39</v>
      </c>
      <c r="P182" s="149">
        <f t="shared" si="16"/>
        <v>0</v>
      </c>
      <c r="Q182" s="149">
        <v>1.8686500000000002E-2</v>
      </c>
      <c r="R182" s="149">
        <f t="shared" si="17"/>
        <v>6.9140050000000008E-2</v>
      </c>
      <c r="S182" s="149">
        <v>0</v>
      </c>
      <c r="T182" s="150">
        <f t="shared" si="18"/>
        <v>0</v>
      </c>
      <c r="AR182" s="151" t="s">
        <v>169</v>
      </c>
      <c r="AT182" s="151" t="s">
        <v>165</v>
      </c>
      <c r="AU182" s="151" t="s">
        <v>86</v>
      </c>
      <c r="AY182" s="13" t="s">
        <v>163</v>
      </c>
      <c r="BE182" s="152">
        <f t="shared" si="19"/>
        <v>0</v>
      </c>
      <c r="BF182" s="152">
        <f t="shared" si="20"/>
        <v>150.738</v>
      </c>
      <c r="BG182" s="152">
        <f t="shared" si="21"/>
        <v>0</v>
      </c>
      <c r="BH182" s="152">
        <f t="shared" si="22"/>
        <v>0</v>
      </c>
      <c r="BI182" s="152">
        <f t="shared" si="23"/>
        <v>0</v>
      </c>
      <c r="BJ182" s="13" t="s">
        <v>86</v>
      </c>
      <c r="BK182" s="153">
        <f t="shared" si="24"/>
        <v>150.738</v>
      </c>
      <c r="BL182" s="13" t="s">
        <v>169</v>
      </c>
      <c r="BM182" s="151" t="s">
        <v>801</v>
      </c>
    </row>
    <row r="183" spans="2:65" s="1" customFormat="1" ht="34.9" customHeight="1" x14ac:dyDescent="0.2">
      <c r="B183" s="115"/>
      <c r="C183" s="141" t="s">
        <v>393</v>
      </c>
      <c r="D183" s="141" t="s">
        <v>165</v>
      </c>
      <c r="E183" s="142" t="s">
        <v>390</v>
      </c>
      <c r="F183" s="143" t="s">
        <v>391</v>
      </c>
      <c r="G183" s="144" t="s">
        <v>303</v>
      </c>
      <c r="H183" s="145">
        <v>6.4020000000000001</v>
      </c>
      <c r="I183" s="174">
        <v>121.46</v>
      </c>
      <c r="J183" s="175">
        <f t="shared" si="15"/>
        <v>777.58699999999999</v>
      </c>
      <c r="K183" s="147"/>
      <c r="L183" s="27"/>
      <c r="M183" s="148" t="s">
        <v>1</v>
      </c>
      <c r="N183" s="114" t="s">
        <v>39</v>
      </c>
      <c r="P183" s="149">
        <f t="shared" si="16"/>
        <v>0</v>
      </c>
      <c r="Q183" s="149">
        <v>1.837</v>
      </c>
      <c r="R183" s="149">
        <f t="shared" si="17"/>
        <v>11.760474</v>
      </c>
      <c r="S183" s="149">
        <v>0</v>
      </c>
      <c r="T183" s="150">
        <f t="shared" si="18"/>
        <v>0</v>
      </c>
      <c r="AR183" s="151" t="s">
        <v>169</v>
      </c>
      <c r="AT183" s="151" t="s">
        <v>165</v>
      </c>
      <c r="AU183" s="151" t="s">
        <v>86</v>
      </c>
      <c r="AY183" s="13" t="s">
        <v>163</v>
      </c>
      <c r="BE183" s="152">
        <f t="shared" si="19"/>
        <v>0</v>
      </c>
      <c r="BF183" s="152">
        <f t="shared" si="20"/>
        <v>777.58699999999999</v>
      </c>
      <c r="BG183" s="152">
        <f t="shared" si="21"/>
        <v>0</v>
      </c>
      <c r="BH183" s="152">
        <f t="shared" si="22"/>
        <v>0</v>
      </c>
      <c r="BI183" s="152">
        <f t="shared" si="23"/>
        <v>0</v>
      </c>
      <c r="BJ183" s="13" t="s">
        <v>86</v>
      </c>
      <c r="BK183" s="153">
        <f t="shared" si="24"/>
        <v>777.58699999999999</v>
      </c>
      <c r="BL183" s="13" t="s">
        <v>169</v>
      </c>
      <c r="BM183" s="151" t="s">
        <v>802</v>
      </c>
    </row>
    <row r="184" spans="2:65" s="11" customFormat="1" ht="22.9" customHeight="1" x14ac:dyDescent="0.2">
      <c r="B184" s="132"/>
      <c r="D184" s="133" t="s">
        <v>72</v>
      </c>
      <c r="E184" s="140" t="s">
        <v>174</v>
      </c>
      <c r="F184" s="140" t="s">
        <v>175</v>
      </c>
      <c r="I184" s="171"/>
      <c r="J184" s="173">
        <f>BK184</f>
        <v>13907.754000000001</v>
      </c>
      <c r="L184" s="132"/>
      <c r="M184" s="135"/>
      <c r="P184" s="136">
        <f>SUM(P185:P201)</f>
        <v>0</v>
      </c>
      <c r="R184" s="136">
        <f>SUM(R185:R201)</f>
        <v>59.574377882250019</v>
      </c>
      <c r="T184" s="137">
        <f>SUM(T185:T201)</f>
        <v>0</v>
      </c>
      <c r="AR184" s="133" t="s">
        <v>80</v>
      </c>
      <c r="AT184" s="138" t="s">
        <v>72</v>
      </c>
      <c r="AU184" s="138" t="s">
        <v>80</v>
      </c>
      <c r="AY184" s="133" t="s">
        <v>163</v>
      </c>
      <c r="BK184" s="139">
        <f>SUM(BK185:BK201)</f>
        <v>13907.754000000001</v>
      </c>
    </row>
    <row r="185" spans="2:65" s="1" customFormat="1" ht="34.9" customHeight="1" x14ac:dyDescent="0.2">
      <c r="B185" s="115"/>
      <c r="C185" s="141" t="s">
        <v>397</v>
      </c>
      <c r="D185" s="141" t="s">
        <v>165</v>
      </c>
      <c r="E185" s="142" t="s">
        <v>394</v>
      </c>
      <c r="F185" s="143" t="s">
        <v>395</v>
      </c>
      <c r="G185" s="144" t="s">
        <v>179</v>
      </c>
      <c r="H185" s="145">
        <v>121.95</v>
      </c>
      <c r="I185" s="174">
        <v>4.87</v>
      </c>
      <c r="J185" s="175">
        <f t="shared" ref="J185:J201" si="25">ROUND(I185*H185,3)</f>
        <v>593.89700000000005</v>
      </c>
      <c r="K185" s="147"/>
      <c r="L185" s="27"/>
      <c r="M185" s="148" t="s">
        <v>1</v>
      </c>
      <c r="N185" s="114" t="s">
        <v>39</v>
      </c>
      <c r="P185" s="149">
        <f t="shared" ref="P185:P201" si="26">O185*H185</f>
        <v>0</v>
      </c>
      <c r="Q185" s="149">
        <v>9.9252000000000007E-2</v>
      </c>
      <c r="R185" s="149">
        <f t="shared" ref="R185:R201" si="27">Q185*H185</f>
        <v>12.103781400000001</v>
      </c>
      <c r="S185" s="149">
        <v>0</v>
      </c>
      <c r="T185" s="150">
        <f t="shared" ref="T185:T201" si="28">S185*H185</f>
        <v>0</v>
      </c>
      <c r="AR185" s="151" t="s">
        <v>169</v>
      </c>
      <c r="AT185" s="151" t="s">
        <v>165</v>
      </c>
      <c r="AU185" s="151" t="s">
        <v>86</v>
      </c>
      <c r="AY185" s="13" t="s">
        <v>163</v>
      </c>
      <c r="BE185" s="152">
        <f t="shared" ref="BE185:BE201" si="29">IF(N185="základná",J185,0)</f>
        <v>0</v>
      </c>
      <c r="BF185" s="152">
        <f t="shared" ref="BF185:BF201" si="30">IF(N185="znížená",J185,0)</f>
        <v>593.89700000000005</v>
      </c>
      <c r="BG185" s="152">
        <f t="shared" ref="BG185:BG201" si="31">IF(N185="zákl. prenesená",J185,0)</f>
        <v>0</v>
      </c>
      <c r="BH185" s="152">
        <f t="shared" ref="BH185:BH201" si="32">IF(N185="zníž. prenesená",J185,0)</f>
        <v>0</v>
      </c>
      <c r="BI185" s="152">
        <f t="shared" ref="BI185:BI201" si="33">IF(N185="nulová",J185,0)</f>
        <v>0</v>
      </c>
      <c r="BJ185" s="13" t="s">
        <v>86</v>
      </c>
      <c r="BK185" s="153">
        <f t="shared" ref="BK185:BK201" si="34">ROUND(I185*H185,3)</f>
        <v>593.89700000000005</v>
      </c>
      <c r="BL185" s="13" t="s">
        <v>169</v>
      </c>
      <c r="BM185" s="151" t="s">
        <v>803</v>
      </c>
    </row>
    <row r="186" spans="2:65" s="1" customFormat="1" ht="13.9" customHeight="1" x14ac:dyDescent="0.2">
      <c r="B186" s="115"/>
      <c r="C186" s="159" t="s">
        <v>401</v>
      </c>
      <c r="D186" s="159" t="s">
        <v>275</v>
      </c>
      <c r="E186" s="160" t="s">
        <v>398</v>
      </c>
      <c r="F186" s="161" t="s">
        <v>399</v>
      </c>
      <c r="G186" s="162" t="s">
        <v>187</v>
      </c>
      <c r="H186" s="163">
        <v>121.95</v>
      </c>
      <c r="I186" s="176">
        <v>2.1800000000000002</v>
      </c>
      <c r="J186" s="177">
        <f t="shared" si="25"/>
        <v>265.851</v>
      </c>
      <c r="K186" s="164"/>
      <c r="L186" s="165"/>
      <c r="M186" s="166" t="s">
        <v>1</v>
      </c>
      <c r="N186" s="167" t="s">
        <v>39</v>
      </c>
      <c r="P186" s="149">
        <f t="shared" si="26"/>
        <v>0</v>
      </c>
      <c r="Q186" s="149">
        <v>2.3E-2</v>
      </c>
      <c r="R186" s="149">
        <f t="shared" si="27"/>
        <v>2.8048500000000001</v>
      </c>
      <c r="S186" s="149">
        <v>0</v>
      </c>
      <c r="T186" s="150">
        <f t="shared" si="28"/>
        <v>0</v>
      </c>
      <c r="AR186" s="151" t="s">
        <v>197</v>
      </c>
      <c r="AT186" s="151" t="s">
        <v>275</v>
      </c>
      <c r="AU186" s="151" t="s">
        <v>86</v>
      </c>
      <c r="AY186" s="13" t="s">
        <v>163</v>
      </c>
      <c r="BE186" s="152">
        <f t="shared" si="29"/>
        <v>0</v>
      </c>
      <c r="BF186" s="152">
        <f t="shared" si="30"/>
        <v>265.851</v>
      </c>
      <c r="BG186" s="152">
        <f t="shared" si="31"/>
        <v>0</v>
      </c>
      <c r="BH186" s="152">
        <f t="shared" si="32"/>
        <v>0</v>
      </c>
      <c r="BI186" s="152">
        <f t="shared" si="33"/>
        <v>0</v>
      </c>
      <c r="BJ186" s="13" t="s">
        <v>86</v>
      </c>
      <c r="BK186" s="153">
        <f t="shared" si="34"/>
        <v>265.851</v>
      </c>
      <c r="BL186" s="13" t="s">
        <v>169</v>
      </c>
      <c r="BM186" s="151" t="s">
        <v>804</v>
      </c>
    </row>
    <row r="187" spans="2:65" s="1" customFormat="1" ht="22.15" customHeight="1" x14ac:dyDescent="0.2">
      <c r="B187" s="115"/>
      <c r="C187" s="141" t="s">
        <v>405</v>
      </c>
      <c r="D187" s="141" t="s">
        <v>165</v>
      </c>
      <c r="E187" s="142" t="s">
        <v>402</v>
      </c>
      <c r="F187" s="143" t="s">
        <v>403</v>
      </c>
      <c r="G187" s="144" t="s">
        <v>303</v>
      </c>
      <c r="H187" s="145">
        <v>10.976000000000001</v>
      </c>
      <c r="I187" s="174">
        <v>80.75</v>
      </c>
      <c r="J187" s="175">
        <f t="shared" si="25"/>
        <v>886.31200000000001</v>
      </c>
      <c r="K187" s="147"/>
      <c r="L187" s="27"/>
      <c r="M187" s="148" t="s">
        <v>1</v>
      </c>
      <c r="N187" s="114" t="s">
        <v>39</v>
      </c>
      <c r="P187" s="149">
        <f t="shared" si="26"/>
        <v>0</v>
      </c>
      <c r="Q187" s="149">
        <v>2.2321</v>
      </c>
      <c r="R187" s="149">
        <f t="shared" si="27"/>
        <v>24.499529600000002</v>
      </c>
      <c r="S187" s="149">
        <v>0</v>
      </c>
      <c r="T187" s="150">
        <f t="shared" si="28"/>
        <v>0</v>
      </c>
      <c r="AR187" s="151" t="s">
        <v>169</v>
      </c>
      <c r="AT187" s="151" t="s">
        <v>165</v>
      </c>
      <c r="AU187" s="151" t="s">
        <v>86</v>
      </c>
      <c r="AY187" s="13" t="s">
        <v>163</v>
      </c>
      <c r="BE187" s="152">
        <f t="shared" si="29"/>
        <v>0</v>
      </c>
      <c r="BF187" s="152">
        <f t="shared" si="30"/>
        <v>886.31200000000001</v>
      </c>
      <c r="BG187" s="152">
        <f t="shared" si="31"/>
        <v>0</v>
      </c>
      <c r="BH187" s="152">
        <f t="shared" si="32"/>
        <v>0</v>
      </c>
      <c r="BI187" s="152">
        <f t="shared" si="33"/>
        <v>0</v>
      </c>
      <c r="BJ187" s="13" t="s">
        <v>86</v>
      </c>
      <c r="BK187" s="153">
        <f t="shared" si="34"/>
        <v>886.31200000000001</v>
      </c>
      <c r="BL187" s="13" t="s">
        <v>169</v>
      </c>
      <c r="BM187" s="151" t="s">
        <v>805</v>
      </c>
    </row>
    <row r="188" spans="2:65" s="1" customFormat="1" ht="22.15" customHeight="1" x14ac:dyDescent="0.2">
      <c r="B188" s="115"/>
      <c r="C188" s="141" t="s">
        <v>409</v>
      </c>
      <c r="D188" s="141" t="s">
        <v>165</v>
      </c>
      <c r="E188" s="142" t="s">
        <v>406</v>
      </c>
      <c r="F188" s="143" t="s">
        <v>407</v>
      </c>
      <c r="G188" s="144" t="s">
        <v>168</v>
      </c>
      <c r="H188" s="145">
        <v>79.268000000000001</v>
      </c>
      <c r="I188" s="174">
        <v>2.4900000000000002</v>
      </c>
      <c r="J188" s="175">
        <f t="shared" si="25"/>
        <v>197.37700000000001</v>
      </c>
      <c r="K188" s="147"/>
      <c r="L188" s="27"/>
      <c r="M188" s="148" t="s">
        <v>1</v>
      </c>
      <c r="N188" s="114" t="s">
        <v>39</v>
      </c>
      <c r="P188" s="149">
        <f t="shared" si="26"/>
        <v>0</v>
      </c>
      <c r="Q188" s="149">
        <v>0</v>
      </c>
      <c r="R188" s="149">
        <f t="shared" si="27"/>
        <v>0</v>
      </c>
      <c r="S188" s="149">
        <v>0</v>
      </c>
      <c r="T188" s="150">
        <f t="shared" si="28"/>
        <v>0</v>
      </c>
      <c r="AR188" s="151" t="s">
        <v>169</v>
      </c>
      <c r="AT188" s="151" t="s">
        <v>165</v>
      </c>
      <c r="AU188" s="151" t="s">
        <v>86</v>
      </c>
      <c r="AY188" s="13" t="s">
        <v>163</v>
      </c>
      <c r="BE188" s="152">
        <f t="shared" si="29"/>
        <v>0</v>
      </c>
      <c r="BF188" s="152">
        <f t="shared" si="30"/>
        <v>197.37700000000001</v>
      </c>
      <c r="BG188" s="152">
        <f t="shared" si="31"/>
        <v>0</v>
      </c>
      <c r="BH188" s="152">
        <f t="shared" si="32"/>
        <v>0</v>
      </c>
      <c r="BI188" s="152">
        <f t="shared" si="33"/>
        <v>0</v>
      </c>
      <c r="BJ188" s="13" t="s">
        <v>86</v>
      </c>
      <c r="BK188" s="153">
        <f t="shared" si="34"/>
        <v>197.37700000000001</v>
      </c>
      <c r="BL188" s="13" t="s">
        <v>169</v>
      </c>
      <c r="BM188" s="151" t="s">
        <v>806</v>
      </c>
    </row>
    <row r="189" spans="2:65" s="1" customFormat="1" ht="22.15" customHeight="1" x14ac:dyDescent="0.2">
      <c r="B189" s="115"/>
      <c r="C189" s="141" t="s">
        <v>413</v>
      </c>
      <c r="D189" s="141" t="s">
        <v>165</v>
      </c>
      <c r="E189" s="142" t="s">
        <v>410</v>
      </c>
      <c r="F189" s="143" t="s">
        <v>411</v>
      </c>
      <c r="G189" s="144" t="s">
        <v>168</v>
      </c>
      <c r="H189" s="145">
        <v>1237.25</v>
      </c>
      <c r="I189" s="174">
        <v>1.86</v>
      </c>
      <c r="J189" s="175">
        <f t="shared" si="25"/>
        <v>2301.2849999999999</v>
      </c>
      <c r="K189" s="147"/>
      <c r="L189" s="27"/>
      <c r="M189" s="148" t="s">
        <v>1</v>
      </c>
      <c r="N189" s="114" t="s">
        <v>39</v>
      </c>
      <c r="P189" s="149">
        <f t="shared" si="26"/>
        <v>0</v>
      </c>
      <c r="Q189" s="149">
        <v>1.601E-2</v>
      </c>
      <c r="R189" s="149">
        <f t="shared" si="27"/>
        <v>19.808372500000001</v>
      </c>
      <c r="S189" s="149">
        <v>0</v>
      </c>
      <c r="T189" s="150">
        <f t="shared" si="28"/>
        <v>0</v>
      </c>
      <c r="AR189" s="151" t="s">
        <v>169</v>
      </c>
      <c r="AT189" s="151" t="s">
        <v>165</v>
      </c>
      <c r="AU189" s="151" t="s">
        <v>86</v>
      </c>
      <c r="AY189" s="13" t="s">
        <v>163</v>
      </c>
      <c r="BE189" s="152">
        <f t="shared" si="29"/>
        <v>0</v>
      </c>
      <c r="BF189" s="152">
        <f t="shared" si="30"/>
        <v>2301.2849999999999</v>
      </c>
      <c r="BG189" s="152">
        <f t="shared" si="31"/>
        <v>0</v>
      </c>
      <c r="BH189" s="152">
        <f t="shared" si="32"/>
        <v>0</v>
      </c>
      <c r="BI189" s="152">
        <f t="shared" si="33"/>
        <v>0</v>
      </c>
      <c r="BJ189" s="13" t="s">
        <v>86</v>
      </c>
      <c r="BK189" s="153">
        <f t="shared" si="34"/>
        <v>2301.2849999999999</v>
      </c>
      <c r="BL189" s="13" t="s">
        <v>169</v>
      </c>
      <c r="BM189" s="151" t="s">
        <v>807</v>
      </c>
    </row>
    <row r="190" spans="2:65" s="1" customFormat="1" ht="22.15" customHeight="1" x14ac:dyDescent="0.2">
      <c r="B190" s="115"/>
      <c r="C190" s="141" t="s">
        <v>417</v>
      </c>
      <c r="D190" s="141" t="s">
        <v>165</v>
      </c>
      <c r="E190" s="142" t="s">
        <v>414</v>
      </c>
      <c r="F190" s="143" t="s">
        <v>415</v>
      </c>
      <c r="G190" s="144" t="s">
        <v>168</v>
      </c>
      <c r="H190" s="145">
        <v>1237.25</v>
      </c>
      <c r="I190" s="174">
        <v>1.61</v>
      </c>
      <c r="J190" s="175">
        <f t="shared" si="25"/>
        <v>1991.973</v>
      </c>
      <c r="K190" s="147"/>
      <c r="L190" s="27"/>
      <c r="M190" s="148" t="s">
        <v>1</v>
      </c>
      <c r="N190" s="114" t="s">
        <v>39</v>
      </c>
      <c r="P190" s="149">
        <f t="shared" si="26"/>
        <v>0</v>
      </c>
      <c r="Q190" s="149">
        <v>0</v>
      </c>
      <c r="R190" s="149">
        <f t="shared" si="27"/>
        <v>0</v>
      </c>
      <c r="S190" s="149">
        <v>0</v>
      </c>
      <c r="T190" s="150">
        <f t="shared" si="28"/>
        <v>0</v>
      </c>
      <c r="AR190" s="151" t="s">
        <v>169</v>
      </c>
      <c r="AT190" s="151" t="s">
        <v>165</v>
      </c>
      <c r="AU190" s="151" t="s">
        <v>86</v>
      </c>
      <c r="AY190" s="13" t="s">
        <v>163</v>
      </c>
      <c r="BE190" s="152">
        <f t="shared" si="29"/>
        <v>0</v>
      </c>
      <c r="BF190" s="152">
        <f t="shared" si="30"/>
        <v>1991.973</v>
      </c>
      <c r="BG190" s="152">
        <f t="shared" si="31"/>
        <v>0</v>
      </c>
      <c r="BH190" s="152">
        <f t="shared" si="32"/>
        <v>0</v>
      </c>
      <c r="BI190" s="152">
        <f t="shared" si="33"/>
        <v>0</v>
      </c>
      <c r="BJ190" s="13" t="s">
        <v>86</v>
      </c>
      <c r="BK190" s="153">
        <f t="shared" si="34"/>
        <v>1991.973</v>
      </c>
      <c r="BL190" s="13" t="s">
        <v>169</v>
      </c>
      <c r="BM190" s="151" t="s">
        <v>808</v>
      </c>
    </row>
    <row r="191" spans="2:65" s="1" customFormat="1" ht="34.9" customHeight="1" x14ac:dyDescent="0.2">
      <c r="B191" s="115"/>
      <c r="C191" s="141" t="s">
        <v>421</v>
      </c>
      <c r="D191" s="141" t="s">
        <v>165</v>
      </c>
      <c r="E191" s="142" t="s">
        <v>418</v>
      </c>
      <c r="F191" s="143" t="s">
        <v>419</v>
      </c>
      <c r="G191" s="144" t="s">
        <v>168</v>
      </c>
      <c r="H191" s="145">
        <v>9898</v>
      </c>
      <c r="I191" s="174">
        <v>0.2</v>
      </c>
      <c r="J191" s="175">
        <f t="shared" si="25"/>
        <v>1979.6</v>
      </c>
      <c r="K191" s="147"/>
      <c r="L191" s="27"/>
      <c r="M191" s="148" t="s">
        <v>1</v>
      </c>
      <c r="N191" s="114" t="s">
        <v>39</v>
      </c>
      <c r="P191" s="149">
        <f t="shared" si="26"/>
        <v>0</v>
      </c>
      <c r="Q191" s="149">
        <v>0</v>
      </c>
      <c r="R191" s="149">
        <f t="shared" si="27"/>
        <v>0</v>
      </c>
      <c r="S191" s="149">
        <v>0</v>
      </c>
      <c r="T191" s="150">
        <f t="shared" si="28"/>
        <v>0</v>
      </c>
      <c r="AR191" s="151" t="s">
        <v>169</v>
      </c>
      <c r="AT191" s="151" t="s">
        <v>165</v>
      </c>
      <c r="AU191" s="151" t="s">
        <v>86</v>
      </c>
      <c r="AY191" s="13" t="s">
        <v>163</v>
      </c>
      <c r="BE191" s="152">
        <f t="shared" si="29"/>
        <v>0</v>
      </c>
      <c r="BF191" s="152">
        <f t="shared" si="30"/>
        <v>1979.6</v>
      </c>
      <c r="BG191" s="152">
        <f t="shared" si="31"/>
        <v>0</v>
      </c>
      <c r="BH191" s="152">
        <f t="shared" si="32"/>
        <v>0</v>
      </c>
      <c r="BI191" s="152">
        <f t="shared" si="33"/>
        <v>0</v>
      </c>
      <c r="BJ191" s="13" t="s">
        <v>86</v>
      </c>
      <c r="BK191" s="153">
        <f t="shared" si="34"/>
        <v>1979.6</v>
      </c>
      <c r="BL191" s="13" t="s">
        <v>169</v>
      </c>
      <c r="BM191" s="151" t="s">
        <v>809</v>
      </c>
    </row>
    <row r="192" spans="2:65" s="1" customFormat="1" ht="13.9" customHeight="1" x14ac:dyDescent="0.2">
      <c r="B192" s="115"/>
      <c r="C192" s="141" t="s">
        <v>425</v>
      </c>
      <c r="D192" s="141" t="s">
        <v>165</v>
      </c>
      <c r="E192" s="142" t="s">
        <v>422</v>
      </c>
      <c r="F192" s="143" t="s">
        <v>423</v>
      </c>
      <c r="G192" s="144" t="s">
        <v>168</v>
      </c>
      <c r="H192" s="145">
        <v>1237.25</v>
      </c>
      <c r="I192" s="174">
        <v>0.5</v>
      </c>
      <c r="J192" s="175">
        <f t="shared" si="25"/>
        <v>618.625</v>
      </c>
      <c r="K192" s="147"/>
      <c r="L192" s="27"/>
      <c r="M192" s="148" t="s">
        <v>1</v>
      </c>
      <c r="N192" s="114" t="s">
        <v>39</v>
      </c>
      <c r="P192" s="149">
        <f t="shared" si="26"/>
        <v>0</v>
      </c>
      <c r="Q192" s="149">
        <v>5.4945000000000003E-5</v>
      </c>
      <c r="R192" s="149">
        <f t="shared" si="27"/>
        <v>6.7980701249999997E-2</v>
      </c>
      <c r="S192" s="149">
        <v>0</v>
      </c>
      <c r="T192" s="150">
        <f t="shared" si="28"/>
        <v>0</v>
      </c>
      <c r="AR192" s="151" t="s">
        <v>169</v>
      </c>
      <c r="AT192" s="151" t="s">
        <v>165</v>
      </c>
      <c r="AU192" s="151" t="s">
        <v>86</v>
      </c>
      <c r="AY192" s="13" t="s">
        <v>163</v>
      </c>
      <c r="BE192" s="152">
        <f t="shared" si="29"/>
        <v>0</v>
      </c>
      <c r="BF192" s="152">
        <f t="shared" si="30"/>
        <v>618.625</v>
      </c>
      <c r="BG192" s="152">
        <f t="shared" si="31"/>
        <v>0</v>
      </c>
      <c r="BH192" s="152">
        <f t="shared" si="32"/>
        <v>0</v>
      </c>
      <c r="BI192" s="152">
        <f t="shared" si="33"/>
        <v>0</v>
      </c>
      <c r="BJ192" s="13" t="s">
        <v>86</v>
      </c>
      <c r="BK192" s="153">
        <f t="shared" si="34"/>
        <v>618.625</v>
      </c>
      <c r="BL192" s="13" t="s">
        <v>169</v>
      </c>
      <c r="BM192" s="151" t="s">
        <v>810</v>
      </c>
    </row>
    <row r="193" spans="2:65" s="1" customFormat="1" ht="13.9" customHeight="1" x14ac:dyDescent="0.2">
      <c r="B193" s="115"/>
      <c r="C193" s="141" t="s">
        <v>429</v>
      </c>
      <c r="D193" s="141" t="s">
        <v>165</v>
      </c>
      <c r="E193" s="142" t="s">
        <v>426</v>
      </c>
      <c r="F193" s="143" t="s">
        <v>427</v>
      </c>
      <c r="G193" s="144" t="s">
        <v>168</v>
      </c>
      <c r="H193" s="145">
        <v>1237.25</v>
      </c>
      <c r="I193" s="174">
        <v>0.5</v>
      </c>
      <c r="J193" s="175">
        <f t="shared" si="25"/>
        <v>618.625</v>
      </c>
      <c r="K193" s="147"/>
      <c r="L193" s="27"/>
      <c r="M193" s="148" t="s">
        <v>1</v>
      </c>
      <c r="N193" s="114" t="s">
        <v>39</v>
      </c>
      <c r="P193" s="149">
        <f t="shared" si="26"/>
        <v>0</v>
      </c>
      <c r="Q193" s="149">
        <v>0</v>
      </c>
      <c r="R193" s="149">
        <f t="shared" si="27"/>
        <v>0</v>
      </c>
      <c r="S193" s="149">
        <v>0</v>
      </c>
      <c r="T193" s="150">
        <f t="shared" si="28"/>
        <v>0</v>
      </c>
      <c r="AR193" s="151" t="s">
        <v>169</v>
      </c>
      <c r="AT193" s="151" t="s">
        <v>165</v>
      </c>
      <c r="AU193" s="151" t="s">
        <v>86</v>
      </c>
      <c r="AY193" s="13" t="s">
        <v>163</v>
      </c>
      <c r="BE193" s="152">
        <f t="shared" si="29"/>
        <v>0</v>
      </c>
      <c r="BF193" s="152">
        <f t="shared" si="30"/>
        <v>618.625</v>
      </c>
      <c r="BG193" s="152">
        <f t="shared" si="31"/>
        <v>0</v>
      </c>
      <c r="BH193" s="152">
        <f t="shared" si="32"/>
        <v>0</v>
      </c>
      <c r="BI193" s="152">
        <f t="shared" si="33"/>
        <v>0</v>
      </c>
      <c r="BJ193" s="13" t="s">
        <v>86</v>
      </c>
      <c r="BK193" s="153">
        <f t="shared" si="34"/>
        <v>618.625</v>
      </c>
      <c r="BL193" s="13" t="s">
        <v>169</v>
      </c>
      <c r="BM193" s="151" t="s">
        <v>811</v>
      </c>
    </row>
    <row r="194" spans="2:65" s="1" customFormat="1" ht="22.15" customHeight="1" x14ac:dyDescent="0.2">
      <c r="B194" s="115"/>
      <c r="C194" s="141" t="s">
        <v>433</v>
      </c>
      <c r="D194" s="141" t="s">
        <v>165</v>
      </c>
      <c r="E194" s="142" t="s">
        <v>430</v>
      </c>
      <c r="F194" s="143" t="s">
        <v>431</v>
      </c>
      <c r="G194" s="144" t="s">
        <v>168</v>
      </c>
      <c r="H194" s="145">
        <v>1104.75</v>
      </c>
      <c r="I194" s="174">
        <v>0.2</v>
      </c>
      <c r="J194" s="175">
        <f t="shared" si="25"/>
        <v>220.95</v>
      </c>
      <c r="K194" s="147"/>
      <c r="L194" s="27"/>
      <c r="M194" s="148" t="s">
        <v>1</v>
      </c>
      <c r="N194" s="114" t="s">
        <v>39</v>
      </c>
      <c r="P194" s="149">
        <f t="shared" si="26"/>
        <v>0</v>
      </c>
      <c r="Q194" s="149">
        <v>0</v>
      </c>
      <c r="R194" s="149">
        <f t="shared" si="27"/>
        <v>0</v>
      </c>
      <c r="S194" s="149">
        <v>0</v>
      </c>
      <c r="T194" s="150">
        <f t="shared" si="28"/>
        <v>0</v>
      </c>
      <c r="AR194" s="151" t="s">
        <v>169</v>
      </c>
      <c r="AT194" s="151" t="s">
        <v>165</v>
      </c>
      <c r="AU194" s="151" t="s">
        <v>86</v>
      </c>
      <c r="AY194" s="13" t="s">
        <v>163</v>
      </c>
      <c r="BE194" s="152">
        <f t="shared" si="29"/>
        <v>0</v>
      </c>
      <c r="BF194" s="152">
        <f t="shared" si="30"/>
        <v>220.95</v>
      </c>
      <c r="BG194" s="152">
        <f t="shared" si="31"/>
        <v>0</v>
      </c>
      <c r="BH194" s="152">
        <f t="shared" si="32"/>
        <v>0</v>
      </c>
      <c r="BI194" s="152">
        <f t="shared" si="33"/>
        <v>0</v>
      </c>
      <c r="BJ194" s="13" t="s">
        <v>86</v>
      </c>
      <c r="BK194" s="153">
        <f t="shared" si="34"/>
        <v>220.95</v>
      </c>
      <c r="BL194" s="13" t="s">
        <v>169</v>
      </c>
      <c r="BM194" s="151" t="s">
        <v>812</v>
      </c>
    </row>
    <row r="195" spans="2:65" s="1" customFormat="1" ht="13.9" customHeight="1" x14ac:dyDescent="0.2">
      <c r="B195" s="115"/>
      <c r="C195" s="141" t="s">
        <v>437</v>
      </c>
      <c r="D195" s="141" t="s">
        <v>165</v>
      </c>
      <c r="E195" s="142" t="s">
        <v>434</v>
      </c>
      <c r="F195" s="143" t="s">
        <v>435</v>
      </c>
      <c r="G195" s="144" t="s">
        <v>179</v>
      </c>
      <c r="H195" s="145">
        <v>498.46699999999998</v>
      </c>
      <c r="I195" s="174">
        <v>1.5</v>
      </c>
      <c r="J195" s="175">
        <f t="shared" si="25"/>
        <v>747.70100000000002</v>
      </c>
      <c r="K195" s="147"/>
      <c r="L195" s="27"/>
      <c r="M195" s="148" t="s">
        <v>1</v>
      </c>
      <c r="N195" s="114" t="s">
        <v>39</v>
      </c>
      <c r="P195" s="149">
        <f t="shared" si="26"/>
        <v>0</v>
      </c>
      <c r="Q195" s="149">
        <v>3.15E-5</v>
      </c>
      <c r="R195" s="149">
        <f t="shared" si="27"/>
        <v>1.57017105E-2</v>
      </c>
      <c r="S195" s="149">
        <v>0</v>
      </c>
      <c r="T195" s="150">
        <f t="shared" si="28"/>
        <v>0</v>
      </c>
      <c r="AR195" s="151" t="s">
        <v>169</v>
      </c>
      <c r="AT195" s="151" t="s">
        <v>165</v>
      </c>
      <c r="AU195" s="151" t="s">
        <v>86</v>
      </c>
      <c r="AY195" s="13" t="s">
        <v>163</v>
      </c>
      <c r="BE195" s="152">
        <f t="shared" si="29"/>
        <v>0</v>
      </c>
      <c r="BF195" s="152">
        <f t="shared" si="30"/>
        <v>747.70100000000002</v>
      </c>
      <c r="BG195" s="152">
        <f t="shared" si="31"/>
        <v>0</v>
      </c>
      <c r="BH195" s="152">
        <f t="shared" si="32"/>
        <v>0</v>
      </c>
      <c r="BI195" s="152">
        <f t="shared" si="33"/>
        <v>0</v>
      </c>
      <c r="BJ195" s="13" t="s">
        <v>86</v>
      </c>
      <c r="BK195" s="153">
        <f t="shared" si="34"/>
        <v>747.70100000000002</v>
      </c>
      <c r="BL195" s="13" t="s">
        <v>169</v>
      </c>
      <c r="BM195" s="151" t="s">
        <v>813</v>
      </c>
    </row>
    <row r="196" spans="2:65" s="1" customFormat="1" ht="22.15" customHeight="1" x14ac:dyDescent="0.2">
      <c r="B196" s="115"/>
      <c r="C196" s="141" t="s">
        <v>441</v>
      </c>
      <c r="D196" s="141" t="s">
        <v>165</v>
      </c>
      <c r="E196" s="142" t="s">
        <v>438</v>
      </c>
      <c r="F196" s="143" t="s">
        <v>439</v>
      </c>
      <c r="G196" s="144" t="s">
        <v>187</v>
      </c>
      <c r="H196" s="145">
        <v>6</v>
      </c>
      <c r="I196" s="174">
        <v>2.4900000000000002</v>
      </c>
      <c r="J196" s="175">
        <f t="shared" si="25"/>
        <v>14.94</v>
      </c>
      <c r="K196" s="147"/>
      <c r="L196" s="27"/>
      <c r="M196" s="148" t="s">
        <v>1</v>
      </c>
      <c r="N196" s="114" t="s">
        <v>39</v>
      </c>
      <c r="P196" s="149">
        <f t="shared" si="26"/>
        <v>0</v>
      </c>
      <c r="Q196" s="149">
        <v>3.4999999999999997E-5</v>
      </c>
      <c r="R196" s="149">
        <f t="shared" si="27"/>
        <v>2.0999999999999998E-4</v>
      </c>
      <c r="S196" s="149">
        <v>0</v>
      </c>
      <c r="T196" s="150">
        <f t="shared" si="28"/>
        <v>0</v>
      </c>
      <c r="AR196" s="151" t="s">
        <v>169</v>
      </c>
      <c r="AT196" s="151" t="s">
        <v>165</v>
      </c>
      <c r="AU196" s="151" t="s">
        <v>86</v>
      </c>
      <c r="AY196" s="13" t="s">
        <v>163</v>
      </c>
      <c r="BE196" s="152">
        <f t="shared" si="29"/>
        <v>0</v>
      </c>
      <c r="BF196" s="152">
        <f t="shared" si="30"/>
        <v>14.94</v>
      </c>
      <c r="BG196" s="152">
        <f t="shared" si="31"/>
        <v>0</v>
      </c>
      <c r="BH196" s="152">
        <f t="shared" si="32"/>
        <v>0</v>
      </c>
      <c r="BI196" s="152">
        <f t="shared" si="33"/>
        <v>0</v>
      </c>
      <c r="BJ196" s="13" t="s">
        <v>86</v>
      </c>
      <c r="BK196" s="153">
        <f t="shared" si="34"/>
        <v>14.94</v>
      </c>
      <c r="BL196" s="13" t="s">
        <v>169</v>
      </c>
      <c r="BM196" s="151" t="s">
        <v>814</v>
      </c>
    </row>
    <row r="197" spans="2:65" s="1" customFormat="1" ht="24" x14ac:dyDescent="0.2">
      <c r="B197" s="115"/>
      <c r="C197" s="159" t="s">
        <v>445</v>
      </c>
      <c r="D197" s="159" t="s">
        <v>275</v>
      </c>
      <c r="E197" s="160" t="s">
        <v>442</v>
      </c>
      <c r="F197" s="161" t="s">
        <v>815</v>
      </c>
      <c r="G197" s="162" t="s">
        <v>187</v>
      </c>
      <c r="H197" s="163">
        <v>6</v>
      </c>
      <c r="I197" s="176">
        <v>20</v>
      </c>
      <c r="J197" s="177">
        <f t="shared" si="25"/>
        <v>120</v>
      </c>
      <c r="K197" s="164"/>
      <c r="L197" s="165"/>
      <c r="M197" s="166" t="s">
        <v>1</v>
      </c>
      <c r="N197" s="167" t="s">
        <v>39</v>
      </c>
      <c r="P197" s="149">
        <f t="shared" si="26"/>
        <v>0</v>
      </c>
      <c r="Q197" s="149">
        <v>8.0000000000000004E-4</v>
      </c>
      <c r="R197" s="149">
        <f t="shared" si="27"/>
        <v>4.8000000000000004E-3</v>
      </c>
      <c r="S197" s="149">
        <v>0</v>
      </c>
      <c r="T197" s="150">
        <f t="shared" si="28"/>
        <v>0</v>
      </c>
      <c r="AR197" s="151" t="s">
        <v>197</v>
      </c>
      <c r="AT197" s="151" t="s">
        <v>275</v>
      </c>
      <c r="AU197" s="151" t="s">
        <v>86</v>
      </c>
      <c r="AY197" s="13" t="s">
        <v>163</v>
      </c>
      <c r="BE197" s="152">
        <f t="shared" si="29"/>
        <v>0</v>
      </c>
      <c r="BF197" s="152">
        <f t="shared" si="30"/>
        <v>120</v>
      </c>
      <c r="BG197" s="152">
        <f t="shared" si="31"/>
        <v>0</v>
      </c>
      <c r="BH197" s="152">
        <f t="shared" si="32"/>
        <v>0</v>
      </c>
      <c r="BI197" s="152">
        <f t="shared" si="33"/>
        <v>0</v>
      </c>
      <c r="BJ197" s="13" t="s">
        <v>86</v>
      </c>
      <c r="BK197" s="153">
        <f t="shared" si="34"/>
        <v>120</v>
      </c>
      <c r="BL197" s="13" t="s">
        <v>169</v>
      </c>
      <c r="BM197" s="151" t="s">
        <v>816</v>
      </c>
    </row>
    <row r="198" spans="2:65" s="1" customFormat="1" ht="13.9" customHeight="1" x14ac:dyDescent="0.2">
      <c r="B198" s="115"/>
      <c r="C198" s="141" t="s">
        <v>449</v>
      </c>
      <c r="D198" s="141" t="s">
        <v>165</v>
      </c>
      <c r="E198" s="142" t="s">
        <v>446</v>
      </c>
      <c r="F198" s="143" t="s">
        <v>447</v>
      </c>
      <c r="G198" s="144" t="s">
        <v>179</v>
      </c>
      <c r="H198" s="145">
        <v>11.3</v>
      </c>
      <c r="I198" s="174">
        <v>4.2300000000000004</v>
      </c>
      <c r="J198" s="175">
        <f t="shared" si="25"/>
        <v>47.798999999999999</v>
      </c>
      <c r="K198" s="147"/>
      <c r="L198" s="27"/>
      <c r="M198" s="148" t="s">
        <v>1</v>
      </c>
      <c r="N198" s="114" t="s">
        <v>39</v>
      </c>
      <c r="P198" s="149">
        <f t="shared" si="26"/>
        <v>0</v>
      </c>
      <c r="Q198" s="149">
        <v>2.6249999999999998E-4</v>
      </c>
      <c r="R198" s="149">
        <f t="shared" si="27"/>
        <v>2.9662500000000001E-3</v>
      </c>
      <c r="S198" s="149">
        <v>0</v>
      </c>
      <c r="T198" s="150">
        <f t="shared" si="28"/>
        <v>0</v>
      </c>
      <c r="AR198" s="151" t="s">
        <v>169</v>
      </c>
      <c r="AT198" s="151" t="s">
        <v>165</v>
      </c>
      <c r="AU198" s="151" t="s">
        <v>86</v>
      </c>
      <c r="AY198" s="13" t="s">
        <v>163</v>
      </c>
      <c r="BE198" s="152">
        <f t="shared" si="29"/>
        <v>0</v>
      </c>
      <c r="BF198" s="152">
        <f t="shared" si="30"/>
        <v>47.798999999999999</v>
      </c>
      <c r="BG198" s="152">
        <f t="shared" si="31"/>
        <v>0</v>
      </c>
      <c r="BH198" s="152">
        <f t="shared" si="32"/>
        <v>0</v>
      </c>
      <c r="BI198" s="152">
        <f t="shared" si="33"/>
        <v>0</v>
      </c>
      <c r="BJ198" s="13" t="s">
        <v>86</v>
      </c>
      <c r="BK198" s="153">
        <f t="shared" si="34"/>
        <v>47.798999999999999</v>
      </c>
      <c r="BL198" s="13" t="s">
        <v>169</v>
      </c>
      <c r="BM198" s="151" t="s">
        <v>817</v>
      </c>
    </row>
    <row r="199" spans="2:65" s="1" customFormat="1" ht="13.9" customHeight="1" x14ac:dyDescent="0.2">
      <c r="B199" s="115"/>
      <c r="C199" s="141" t="s">
        <v>453</v>
      </c>
      <c r="D199" s="141" t="s">
        <v>165</v>
      </c>
      <c r="E199" s="142" t="s">
        <v>450</v>
      </c>
      <c r="F199" s="143" t="s">
        <v>451</v>
      </c>
      <c r="G199" s="144" t="s">
        <v>179</v>
      </c>
      <c r="H199" s="145">
        <v>707.91800000000001</v>
      </c>
      <c r="I199" s="174">
        <v>2.82</v>
      </c>
      <c r="J199" s="175">
        <f t="shared" si="25"/>
        <v>1996.329</v>
      </c>
      <c r="K199" s="147"/>
      <c r="L199" s="27"/>
      <c r="M199" s="148" t="s">
        <v>1</v>
      </c>
      <c r="N199" s="114" t="s">
        <v>39</v>
      </c>
      <c r="P199" s="149">
        <f t="shared" si="26"/>
        <v>0</v>
      </c>
      <c r="Q199" s="149">
        <v>2.31E-4</v>
      </c>
      <c r="R199" s="149">
        <f t="shared" si="27"/>
        <v>0.163529058</v>
      </c>
      <c r="S199" s="149">
        <v>0</v>
      </c>
      <c r="T199" s="150">
        <f t="shared" si="28"/>
        <v>0</v>
      </c>
      <c r="AR199" s="151" t="s">
        <v>169</v>
      </c>
      <c r="AT199" s="151" t="s">
        <v>165</v>
      </c>
      <c r="AU199" s="151" t="s">
        <v>86</v>
      </c>
      <c r="AY199" s="13" t="s">
        <v>163</v>
      </c>
      <c r="BE199" s="152">
        <f t="shared" si="29"/>
        <v>0</v>
      </c>
      <c r="BF199" s="152">
        <f t="shared" si="30"/>
        <v>1996.329</v>
      </c>
      <c r="BG199" s="152">
        <f t="shared" si="31"/>
        <v>0</v>
      </c>
      <c r="BH199" s="152">
        <f t="shared" si="32"/>
        <v>0</v>
      </c>
      <c r="BI199" s="152">
        <f t="shared" si="33"/>
        <v>0</v>
      </c>
      <c r="BJ199" s="13" t="s">
        <v>86</v>
      </c>
      <c r="BK199" s="153">
        <f t="shared" si="34"/>
        <v>1996.329</v>
      </c>
      <c r="BL199" s="13" t="s">
        <v>169</v>
      </c>
      <c r="BM199" s="151" t="s">
        <v>818</v>
      </c>
    </row>
    <row r="200" spans="2:65" s="1" customFormat="1" ht="13.9" customHeight="1" x14ac:dyDescent="0.2">
      <c r="B200" s="115"/>
      <c r="C200" s="141" t="s">
        <v>457</v>
      </c>
      <c r="D200" s="141" t="s">
        <v>165</v>
      </c>
      <c r="E200" s="142" t="s">
        <v>454</v>
      </c>
      <c r="F200" s="143" t="s">
        <v>455</v>
      </c>
      <c r="G200" s="144" t="s">
        <v>179</v>
      </c>
      <c r="H200" s="145">
        <v>223.125</v>
      </c>
      <c r="I200" s="174">
        <v>3.55</v>
      </c>
      <c r="J200" s="175">
        <f t="shared" si="25"/>
        <v>792.09400000000005</v>
      </c>
      <c r="K200" s="147"/>
      <c r="L200" s="27"/>
      <c r="M200" s="148" t="s">
        <v>1</v>
      </c>
      <c r="N200" s="114" t="s">
        <v>39</v>
      </c>
      <c r="P200" s="149">
        <f t="shared" si="26"/>
        <v>0</v>
      </c>
      <c r="Q200" s="149">
        <v>1.5750000000000001E-4</v>
      </c>
      <c r="R200" s="149">
        <f t="shared" si="27"/>
        <v>3.5142187499999998E-2</v>
      </c>
      <c r="S200" s="149">
        <v>0</v>
      </c>
      <c r="T200" s="150">
        <f t="shared" si="28"/>
        <v>0</v>
      </c>
      <c r="AR200" s="151" t="s">
        <v>169</v>
      </c>
      <c r="AT200" s="151" t="s">
        <v>165</v>
      </c>
      <c r="AU200" s="151" t="s">
        <v>86</v>
      </c>
      <c r="AY200" s="13" t="s">
        <v>163</v>
      </c>
      <c r="BE200" s="152">
        <f t="shared" si="29"/>
        <v>0</v>
      </c>
      <c r="BF200" s="152">
        <f t="shared" si="30"/>
        <v>792.09400000000005</v>
      </c>
      <c r="BG200" s="152">
        <f t="shared" si="31"/>
        <v>0</v>
      </c>
      <c r="BH200" s="152">
        <f t="shared" si="32"/>
        <v>0</v>
      </c>
      <c r="BI200" s="152">
        <f t="shared" si="33"/>
        <v>0</v>
      </c>
      <c r="BJ200" s="13" t="s">
        <v>86</v>
      </c>
      <c r="BK200" s="153">
        <f t="shared" si="34"/>
        <v>792.09400000000005</v>
      </c>
      <c r="BL200" s="13" t="s">
        <v>169</v>
      </c>
      <c r="BM200" s="151" t="s">
        <v>819</v>
      </c>
    </row>
    <row r="201" spans="2:65" s="1" customFormat="1" ht="13.9" customHeight="1" x14ac:dyDescent="0.2">
      <c r="B201" s="115"/>
      <c r="C201" s="141" t="s">
        <v>463</v>
      </c>
      <c r="D201" s="141" t="s">
        <v>165</v>
      </c>
      <c r="E201" s="142" t="s">
        <v>458</v>
      </c>
      <c r="F201" s="143" t="s">
        <v>459</v>
      </c>
      <c r="G201" s="144" t="s">
        <v>179</v>
      </c>
      <c r="H201" s="145">
        <v>257.19799999999998</v>
      </c>
      <c r="I201" s="174">
        <v>2</v>
      </c>
      <c r="J201" s="175">
        <f t="shared" si="25"/>
        <v>514.39599999999996</v>
      </c>
      <c r="K201" s="147"/>
      <c r="L201" s="27"/>
      <c r="M201" s="148" t="s">
        <v>1</v>
      </c>
      <c r="N201" s="114" t="s">
        <v>39</v>
      </c>
      <c r="P201" s="149">
        <f t="shared" si="26"/>
        <v>0</v>
      </c>
      <c r="Q201" s="149">
        <v>2.6249999999999998E-4</v>
      </c>
      <c r="R201" s="149">
        <f t="shared" si="27"/>
        <v>6.751447499999999E-2</v>
      </c>
      <c r="S201" s="149">
        <v>0</v>
      </c>
      <c r="T201" s="150">
        <f t="shared" si="28"/>
        <v>0</v>
      </c>
      <c r="AR201" s="151" t="s">
        <v>169</v>
      </c>
      <c r="AT201" s="151" t="s">
        <v>165</v>
      </c>
      <c r="AU201" s="151" t="s">
        <v>86</v>
      </c>
      <c r="AY201" s="13" t="s">
        <v>163</v>
      </c>
      <c r="BE201" s="152">
        <f t="shared" si="29"/>
        <v>0</v>
      </c>
      <c r="BF201" s="152">
        <f t="shared" si="30"/>
        <v>514.39599999999996</v>
      </c>
      <c r="BG201" s="152">
        <f t="shared" si="31"/>
        <v>0</v>
      </c>
      <c r="BH201" s="152">
        <f t="shared" si="32"/>
        <v>0</v>
      </c>
      <c r="BI201" s="152">
        <f t="shared" si="33"/>
        <v>0</v>
      </c>
      <c r="BJ201" s="13" t="s">
        <v>86</v>
      </c>
      <c r="BK201" s="153">
        <f t="shared" si="34"/>
        <v>514.39599999999996</v>
      </c>
      <c r="BL201" s="13" t="s">
        <v>169</v>
      </c>
      <c r="BM201" s="151" t="s">
        <v>820</v>
      </c>
    </row>
    <row r="202" spans="2:65" s="11" customFormat="1" ht="22.9" customHeight="1" x14ac:dyDescent="0.2">
      <c r="B202" s="132"/>
      <c r="D202" s="133" t="s">
        <v>72</v>
      </c>
      <c r="E202" s="140" t="s">
        <v>461</v>
      </c>
      <c r="F202" s="140" t="s">
        <v>462</v>
      </c>
      <c r="I202" s="171"/>
      <c r="J202" s="173">
        <f>BK202</f>
        <v>1366.2719999999999</v>
      </c>
      <c r="L202" s="132"/>
      <c r="M202" s="135"/>
      <c r="P202" s="136">
        <f>P203</f>
        <v>0</v>
      </c>
      <c r="R202" s="136">
        <f>R203</f>
        <v>0</v>
      </c>
      <c r="T202" s="137">
        <f>T203</f>
        <v>0</v>
      </c>
      <c r="AR202" s="133" t="s">
        <v>80</v>
      </c>
      <c r="AT202" s="138" t="s">
        <v>72</v>
      </c>
      <c r="AU202" s="138" t="s">
        <v>80</v>
      </c>
      <c r="AY202" s="133" t="s">
        <v>163</v>
      </c>
      <c r="BK202" s="139">
        <f>BK203</f>
        <v>1366.2719999999999</v>
      </c>
    </row>
    <row r="203" spans="2:65" s="1" customFormat="1" ht="22.15" customHeight="1" x14ac:dyDescent="0.2">
      <c r="B203" s="115"/>
      <c r="C203" s="141" t="s">
        <v>469</v>
      </c>
      <c r="D203" s="141" t="s">
        <v>165</v>
      </c>
      <c r="E203" s="142" t="s">
        <v>464</v>
      </c>
      <c r="F203" s="143" t="s">
        <v>465</v>
      </c>
      <c r="G203" s="144" t="s">
        <v>203</v>
      </c>
      <c r="H203" s="145">
        <v>170.78399999999999</v>
      </c>
      <c r="I203" s="174">
        <v>8</v>
      </c>
      <c r="J203" s="175">
        <f>ROUND(I203*H203,3)</f>
        <v>1366.2719999999999</v>
      </c>
      <c r="K203" s="147"/>
      <c r="L203" s="27"/>
      <c r="M203" s="148" t="s">
        <v>1</v>
      </c>
      <c r="N203" s="114" t="s">
        <v>39</v>
      </c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AR203" s="151" t="s">
        <v>169</v>
      </c>
      <c r="AT203" s="151" t="s">
        <v>165</v>
      </c>
      <c r="AU203" s="151" t="s">
        <v>86</v>
      </c>
      <c r="AY203" s="13" t="s">
        <v>163</v>
      </c>
      <c r="BE203" s="152">
        <f>IF(N203="základná",J203,0)</f>
        <v>0</v>
      </c>
      <c r="BF203" s="152">
        <f>IF(N203="znížená",J203,0)</f>
        <v>1366.2719999999999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3" t="s">
        <v>86</v>
      </c>
      <c r="BK203" s="153">
        <f>ROUND(I203*H203,3)</f>
        <v>1366.2719999999999</v>
      </c>
      <c r="BL203" s="13" t="s">
        <v>169</v>
      </c>
      <c r="BM203" s="151" t="s">
        <v>821</v>
      </c>
    </row>
    <row r="204" spans="2:65" s="11" customFormat="1" ht="25.9" customHeight="1" x14ac:dyDescent="0.2">
      <c r="B204" s="132"/>
      <c r="D204" s="133" t="s">
        <v>72</v>
      </c>
      <c r="E204" s="134" t="s">
        <v>229</v>
      </c>
      <c r="F204" s="134" t="s">
        <v>230</v>
      </c>
      <c r="I204" s="171"/>
      <c r="J204" s="172">
        <f>BK204</f>
        <v>27837.306</v>
      </c>
      <c r="L204" s="132"/>
      <c r="M204" s="135"/>
      <c r="P204" s="136">
        <f>P205+P211+P216+P219+P225+P231</f>
        <v>0</v>
      </c>
      <c r="R204" s="136">
        <f>R205+R211+R216+R219+R225+R231</f>
        <v>3.5793214780000002</v>
      </c>
      <c r="T204" s="137">
        <f>T205+T211+T216+T219+T225+T231</f>
        <v>0</v>
      </c>
      <c r="AR204" s="133" t="s">
        <v>86</v>
      </c>
      <c r="AT204" s="138" t="s">
        <v>72</v>
      </c>
      <c r="AU204" s="138" t="s">
        <v>73</v>
      </c>
      <c r="AY204" s="133" t="s">
        <v>163</v>
      </c>
      <c r="BK204" s="139">
        <f>BK205+BK211+BK216+BK219+BK225+BK231</f>
        <v>27837.306</v>
      </c>
    </row>
    <row r="205" spans="2:65" s="11" customFormat="1" ht="22.9" customHeight="1" x14ac:dyDescent="0.2">
      <c r="B205" s="132"/>
      <c r="D205" s="133" t="s">
        <v>72</v>
      </c>
      <c r="E205" s="140" t="s">
        <v>467</v>
      </c>
      <c r="F205" s="140" t="s">
        <v>468</v>
      </c>
      <c r="I205" s="171"/>
      <c r="J205" s="173">
        <f>BK205</f>
        <v>1979.943</v>
      </c>
      <c r="L205" s="132"/>
      <c r="M205" s="135"/>
      <c r="P205" s="136">
        <f>SUM(P206:P210)</f>
        <v>0</v>
      </c>
      <c r="R205" s="136">
        <f>SUM(R206:R210)</f>
        <v>0.36706275000000005</v>
      </c>
      <c r="T205" s="137">
        <f>SUM(T206:T210)</f>
        <v>0</v>
      </c>
      <c r="AR205" s="133" t="s">
        <v>86</v>
      </c>
      <c r="AT205" s="138" t="s">
        <v>72</v>
      </c>
      <c r="AU205" s="138" t="s">
        <v>80</v>
      </c>
      <c r="AY205" s="133" t="s">
        <v>163</v>
      </c>
      <c r="BK205" s="139">
        <f>SUM(BK206:BK210)</f>
        <v>1979.943</v>
      </c>
    </row>
    <row r="206" spans="2:65" s="1" customFormat="1" ht="22.15" customHeight="1" x14ac:dyDescent="0.2">
      <c r="B206" s="115"/>
      <c r="C206" s="141" t="s">
        <v>473</v>
      </c>
      <c r="D206" s="141" t="s">
        <v>165</v>
      </c>
      <c r="E206" s="142" t="s">
        <v>470</v>
      </c>
      <c r="F206" s="143" t="s">
        <v>471</v>
      </c>
      <c r="G206" s="144" t="s">
        <v>168</v>
      </c>
      <c r="H206" s="145">
        <v>121.95</v>
      </c>
      <c r="I206" s="174">
        <v>3.4</v>
      </c>
      <c r="J206" s="175">
        <f>ROUND(I206*H206,3)</f>
        <v>414.63</v>
      </c>
      <c r="K206" s="147"/>
      <c r="L206" s="27"/>
      <c r="M206" s="148" t="s">
        <v>1</v>
      </c>
      <c r="N206" s="114" t="s">
        <v>39</v>
      </c>
      <c r="P206" s="149">
        <f>O206*H206</f>
        <v>0</v>
      </c>
      <c r="Q206" s="149">
        <v>7.4999999999999993E-5</v>
      </c>
      <c r="R206" s="149">
        <f>Q206*H206</f>
        <v>9.1462499999999999E-3</v>
      </c>
      <c r="S206" s="149">
        <v>0</v>
      </c>
      <c r="T206" s="150">
        <f>S206*H206</f>
        <v>0</v>
      </c>
      <c r="AR206" s="151" t="s">
        <v>233</v>
      </c>
      <c r="AT206" s="151" t="s">
        <v>165</v>
      </c>
      <c r="AU206" s="151" t="s">
        <v>86</v>
      </c>
      <c r="AY206" s="13" t="s">
        <v>163</v>
      </c>
      <c r="BE206" s="152">
        <f>IF(N206="základná",J206,0)</f>
        <v>0</v>
      </c>
      <c r="BF206" s="152">
        <f>IF(N206="znížená",J206,0)</f>
        <v>414.63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3" t="s">
        <v>86</v>
      </c>
      <c r="BK206" s="153">
        <f>ROUND(I206*H206,3)</f>
        <v>414.63</v>
      </c>
      <c r="BL206" s="13" t="s">
        <v>233</v>
      </c>
      <c r="BM206" s="151" t="s">
        <v>822</v>
      </c>
    </row>
    <row r="207" spans="2:65" s="1" customFormat="1" ht="13.9" customHeight="1" x14ac:dyDescent="0.2">
      <c r="B207" s="115"/>
      <c r="C207" s="159" t="s">
        <v>477</v>
      </c>
      <c r="D207" s="159" t="s">
        <v>275</v>
      </c>
      <c r="E207" s="160" t="s">
        <v>474</v>
      </c>
      <c r="F207" s="161" t="s">
        <v>475</v>
      </c>
      <c r="G207" s="162" t="s">
        <v>168</v>
      </c>
      <c r="H207" s="163">
        <v>140.24299999999999</v>
      </c>
      <c r="I207" s="176">
        <v>1.1499999999999999</v>
      </c>
      <c r="J207" s="177">
        <f>ROUND(I207*H207,3)</f>
        <v>161.279</v>
      </c>
      <c r="K207" s="164"/>
      <c r="L207" s="165"/>
      <c r="M207" s="166" t="s">
        <v>1</v>
      </c>
      <c r="N207" s="167" t="s">
        <v>39</v>
      </c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AR207" s="151" t="s">
        <v>401</v>
      </c>
      <c r="AT207" s="151" t="s">
        <v>275</v>
      </c>
      <c r="AU207" s="151" t="s">
        <v>86</v>
      </c>
      <c r="AY207" s="13" t="s">
        <v>163</v>
      </c>
      <c r="BE207" s="152">
        <f>IF(N207="základná",J207,0)</f>
        <v>0</v>
      </c>
      <c r="BF207" s="152">
        <f>IF(N207="znížená",J207,0)</f>
        <v>161.279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3" t="s">
        <v>86</v>
      </c>
      <c r="BK207" s="153">
        <f>ROUND(I207*H207,3)</f>
        <v>161.279</v>
      </c>
      <c r="BL207" s="13" t="s">
        <v>233</v>
      </c>
      <c r="BM207" s="151" t="s">
        <v>823</v>
      </c>
    </row>
    <row r="208" spans="2:65" s="1" customFormat="1" ht="13.9" customHeight="1" x14ac:dyDescent="0.2">
      <c r="B208" s="115"/>
      <c r="C208" s="141" t="s">
        <v>481</v>
      </c>
      <c r="D208" s="141" t="s">
        <v>165</v>
      </c>
      <c r="E208" s="142" t="s">
        <v>478</v>
      </c>
      <c r="F208" s="143" t="s">
        <v>479</v>
      </c>
      <c r="G208" s="144" t="s">
        <v>168</v>
      </c>
      <c r="H208" s="145">
        <v>7.1550000000000002</v>
      </c>
      <c r="I208" s="174">
        <v>11.06</v>
      </c>
      <c r="J208" s="175">
        <f>ROUND(I208*H208,3)</f>
        <v>79.134</v>
      </c>
      <c r="K208" s="147"/>
      <c r="L208" s="27"/>
      <c r="M208" s="148" t="s">
        <v>1</v>
      </c>
      <c r="N208" s="114" t="s">
        <v>39</v>
      </c>
      <c r="P208" s="149">
        <f>O208*H208</f>
        <v>0</v>
      </c>
      <c r="Q208" s="149">
        <v>2.3E-3</v>
      </c>
      <c r="R208" s="149">
        <f>Q208*H208</f>
        <v>1.6456499999999999E-2</v>
      </c>
      <c r="S208" s="149">
        <v>0</v>
      </c>
      <c r="T208" s="150">
        <f>S208*H208</f>
        <v>0</v>
      </c>
      <c r="AR208" s="151" t="s">
        <v>233</v>
      </c>
      <c r="AT208" s="151" t="s">
        <v>165</v>
      </c>
      <c r="AU208" s="151" t="s">
        <v>86</v>
      </c>
      <c r="AY208" s="13" t="s">
        <v>163</v>
      </c>
      <c r="BE208" s="152">
        <f>IF(N208="základná",J208,0)</f>
        <v>0</v>
      </c>
      <c r="BF208" s="152">
        <f>IF(N208="znížená",J208,0)</f>
        <v>79.134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3" t="s">
        <v>86</v>
      </c>
      <c r="BK208" s="153">
        <f>ROUND(I208*H208,3)</f>
        <v>79.134</v>
      </c>
      <c r="BL208" s="13" t="s">
        <v>233</v>
      </c>
      <c r="BM208" s="151" t="s">
        <v>824</v>
      </c>
    </row>
    <row r="209" spans="2:65" s="1" customFormat="1" ht="22.15" customHeight="1" x14ac:dyDescent="0.2">
      <c r="B209" s="115"/>
      <c r="C209" s="141" t="s">
        <v>485</v>
      </c>
      <c r="D209" s="141" t="s">
        <v>165</v>
      </c>
      <c r="E209" s="142" t="s">
        <v>482</v>
      </c>
      <c r="F209" s="143" t="s">
        <v>825</v>
      </c>
      <c r="G209" s="144" t="s">
        <v>168</v>
      </c>
      <c r="H209" s="145">
        <v>97.56</v>
      </c>
      <c r="I209" s="174">
        <v>13.5</v>
      </c>
      <c r="J209" s="175">
        <f>ROUND(I209*H209,3)</f>
        <v>1317.06</v>
      </c>
      <c r="K209" s="147"/>
      <c r="L209" s="27"/>
      <c r="M209" s="148" t="s">
        <v>1</v>
      </c>
      <c r="N209" s="114" t="s">
        <v>39</v>
      </c>
      <c r="P209" s="149">
        <f>O209*H209</f>
        <v>0</v>
      </c>
      <c r="Q209" s="149">
        <v>3.5000000000000001E-3</v>
      </c>
      <c r="R209" s="149">
        <f>Q209*H209</f>
        <v>0.34146000000000004</v>
      </c>
      <c r="S209" s="149">
        <v>0</v>
      </c>
      <c r="T209" s="150">
        <f>S209*H209</f>
        <v>0</v>
      </c>
      <c r="AR209" s="151" t="s">
        <v>233</v>
      </c>
      <c r="AT209" s="151" t="s">
        <v>165</v>
      </c>
      <c r="AU209" s="151" t="s">
        <v>86</v>
      </c>
      <c r="AY209" s="13" t="s">
        <v>163</v>
      </c>
      <c r="BE209" s="152">
        <f>IF(N209="základná",J209,0)</f>
        <v>0</v>
      </c>
      <c r="BF209" s="152">
        <f>IF(N209="znížená",J209,0)</f>
        <v>1317.06</v>
      </c>
      <c r="BG209" s="152">
        <f>IF(N209="zákl. prenesená",J209,0)</f>
        <v>0</v>
      </c>
      <c r="BH209" s="152">
        <f>IF(N209="zníž. prenesená",J209,0)</f>
        <v>0</v>
      </c>
      <c r="BI209" s="152">
        <f>IF(N209="nulová",J209,0)</f>
        <v>0</v>
      </c>
      <c r="BJ209" s="13" t="s">
        <v>86</v>
      </c>
      <c r="BK209" s="153">
        <f>ROUND(I209*H209,3)</f>
        <v>1317.06</v>
      </c>
      <c r="BL209" s="13" t="s">
        <v>233</v>
      </c>
      <c r="BM209" s="151" t="s">
        <v>826</v>
      </c>
    </row>
    <row r="210" spans="2:65" s="1" customFormat="1" ht="22.15" customHeight="1" x14ac:dyDescent="0.2">
      <c r="B210" s="115"/>
      <c r="C210" s="141" t="s">
        <v>492</v>
      </c>
      <c r="D210" s="141" t="s">
        <v>165</v>
      </c>
      <c r="E210" s="142" t="s">
        <v>486</v>
      </c>
      <c r="F210" s="143" t="s">
        <v>487</v>
      </c>
      <c r="G210" s="144" t="s">
        <v>488</v>
      </c>
      <c r="H210" s="146">
        <v>2.8</v>
      </c>
      <c r="I210" s="174">
        <v>2.8</v>
      </c>
      <c r="J210" s="175">
        <f>ROUND(I210*H210,3)</f>
        <v>7.84</v>
      </c>
      <c r="K210" s="147"/>
      <c r="L210" s="27"/>
      <c r="M210" s="148" t="s">
        <v>1</v>
      </c>
      <c r="N210" s="114" t="s">
        <v>39</v>
      </c>
      <c r="P210" s="149">
        <f>O210*H210</f>
        <v>0</v>
      </c>
      <c r="Q210" s="149">
        <v>0</v>
      </c>
      <c r="R210" s="149">
        <f>Q210*H210</f>
        <v>0</v>
      </c>
      <c r="S210" s="149">
        <v>0</v>
      </c>
      <c r="T210" s="150">
        <f>S210*H210</f>
        <v>0</v>
      </c>
      <c r="AR210" s="151" t="s">
        <v>233</v>
      </c>
      <c r="AT210" s="151" t="s">
        <v>165</v>
      </c>
      <c r="AU210" s="151" t="s">
        <v>86</v>
      </c>
      <c r="AY210" s="13" t="s">
        <v>163</v>
      </c>
      <c r="BE210" s="152">
        <f>IF(N210="základná",J210,0)</f>
        <v>0</v>
      </c>
      <c r="BF210" s="152">
        <f>IF(N210="znížená",J210,0)</f>
        <v>7.84</v>
      </c>
      <c r="BG210" s="152">
        <f>IF(N210="zákl. prenesená",J210,0)</f>
        <v>0</v>
      </c>
      <c r="BH210" s="152">
        <f>IF(N210="zníž. prenesená",J210,0)</f>
        <v>0</v>
      </c>
      <c r="BI210" s="152">
        <f>IF(N210="nulová",J210,0)</f>
        <v>0</v>
      </c>
      <c r="BJ210" s="13" t="s">
        <v>86</v>
      </c>
      <c r="BK210" s="153">
        <f>ROUND(I210*H210,3)</f>
        <v>7.84</v>
      </c>
      <c r="BL210" s="13" t="s">
        <v>233</v>
      </c>
      <c r="BM210" s="151" t="s">
        <v>827</v>
      </c>
    </row>
    <row r="211" spans="2:65" s="11" customFormat="1" ht="22.9" customHeight="1" x14ac:dyDescent="0.2">
      <c r="B211" s="132"/>
      <c r="D211" s="133" t="s">
        <v>72</v>
      </c>
      <c r="E211" s="140" t="s">
        <v>516</v>
      </c>
      <c r="F211" s="140" t="s">
        <v>517</v>
      </c>
      <c r="I211" s="171"/>
      <c r="J211" s="173">
        <f>BK211</f>
        <v>6063.3850000000002</v>
      </c>
      <c r="L211" s="132"/>
      <c r="M211" s="135"/>
      <c r="P211" s="136">
        <f>SUM(P212:P215)</f>
        <v>0</v>
      </c>
      <c r="R211" s="136">
        <f>SUM(R212:R215)</f>
        <v>1.3078136</v>
      </c>
      <c r="T211" s="137">
        <f>SUM(T212:T215)</f>
        <v>0</v>
      </c>
      <c r="AR211" s="133" t="s">
        <v>86</v>
      </c>
      <c r="AT211" s="138" t="s">
        <v>72</v>
      </c>
      <c r="AU211" s="138" t="s">
        <v>80</v>
      </c>
      <c r="AY211" s="133" t="s">
        <v>163</v>
      </c>
      <c r="BK211" s="139">
        <f>SUM(BK212:BK215)</f>
        <v>6063.3850000000002</v>
      </c>
    </row>
    <row r="212" spans="2:65" s="1" customFormat="1" ht="22.15" customHeight="1" x14ac:dyDescent="0.2">
      <c r="B212" s="115"/>
      <c r="C212" s="141" t="s">
        <v>496</v>
      </c>
      <c r="D212" s="141" t="s">
        <v>165</v>
      </c>
      <c r="E212" s="142" t="s">
        <v>519</v>
      </c>
      <c r="F212" s="143" t="s">
        <v>520</v>
      </c>
      <c r="G212" s="144" t="s">
        <v>168</v>
      </c>
      <c r="H212" s="145">
        <v>152.5</v>
      </c>
      <c r="I212" s="174">
        <v>6.21</v>
      </c>
      <c r="J212" s="175">
        <f>ROUND(I212*H212,3)</f>
        <v>947.02499999999998</v>
      </c>
      <c r="K212" s="147"/>
      <c r="L212" s="27"/>
      <c r="M212" s="148" t="s">
        <v>1</v>
      </c>
      <c r="N212" s="114" t="s">
        <v>39</v>
      </c>
      <c r="P212" s="149">
        <f>O212*H212</f>
        <v>0</v>
      </c>
      <c r="Q212" s="149">
        <v>3.62E-3</v>
      </c>
      <c r="R212" s="149">
        <f>Q212*H212</f>
        <v>0.55205000000000004</v>
      </c>
      <c r="S212" s="149">
        <v>0</v>
      </c>
      <c r="T212" s="150">
        <f>S212*H212</f>
        <v>0</v>
      </c>
      <c r="AR212" s="151" t="s">
        <v>233</v>
      </c>
      <c r="AT212" s="151" t="s">
        <v>165</v>
      </c>
      <c r="AU212" s="151" t="s">
        <v>86</v>
      </c>
      <c r="AY212" s="13" t="s">
        <v>163</v>
      </c>
      <c r="BE212" s="152">
        <f>IF(N212="základná",J212,0)</f>
        <v>0</v>
      </c>
      <c r="BF212" s="152">
        <f>IF(N212="znížená",J212,0)</f>
        <v>947.02499999999998</v>
      </c>
      <c r="BG212" s="152">
        <f>IF(N212="zákl. prenesená",J212,0)</f>
        <v>0</v>
      </c>
      <c r="BH212" s="152">
        <f>IF(N212="zníž. prenesená",J212,0)</f>
        <v>0</v>
      </c>
      <c r="BI212" s="152">
        <f>IF(N212="nulová",J212,0)</f>
        <v>0</v>
      </c>
      <c r="BJ212" s="13" t="s">
        <v>86</v>
      </c>
      <c r="BK212" s="153">
        <f>ROUND(I212*H212,3)</f>
        <v>947.02499999999998</v>
      </c>
      <c r="BL212" s="13" t="s">
        <v>233</v>
      </c>
      <c r="BM212" s="151" t="s">
        <v>828</v>
      </c>
    </row>
    <row r="213" spans="2:65" s="1" customFormat="1" ht="22.15" customHeight="1" x14ac:dyDescent="0.2">
      <c r="B213" s="115"/>
      <c r="C213" s="159" t="s">
        <v>500</v>
      </c>
      <c r="D213" s="159" t="s">
        <v>275</v>
      </c>
      <c r="E213" s="160" t="s">
        <v>523</v>
      </c>
      <c r="F213" s="161" t="s">
        <v>524</v>
      </c>
      <c r="G213" s="162" t="s">
        <v>168</v>
      </c>
      <c r="H213" s="163">
        <v>21.393999999999998</v>
      </c>
      <c r="I213" s="176">
        <v>25.78</v>
      </c>
      <c r="J213" s="177">
        <f>ROUND(I213*H213,3)</f>
        <v>551.53700000000003</v>
      </c>
      <c r="K213" s="164"/>
      <c r="L213" s="165"/>
      <c r="M213" s="166" t="s">
        <v>1</v>
      </c>
      <c r="N213" s="167" t="s">
        <v>39</v>
      </c>
      <c r="P213" s="149">
        <f>O213*H213</f>
        <v>0</v>
      </c>
      <c r="Q213" s="149">
        <v>4.1999999999999997E-3</v>
      </c>
      <c r="R213" s="149">
        <f>Q213*H213</f>
        <v>8.9854799999999985E-2</v>
      </c>
      <c r="S213" s="149">
        <v>0</v>
      </c>
      <c r="T213" s="150">
        <f>S213*H213</f>
        <v>0</v>
      </c>
      <c r="AR213" s="151" t="s">
        <v>401</v>
      </c>
      <c r="AT213" s="151" t="s">
        <v>275</v>
      </c>
      <c r="AU213" s="151" t="s">
        <v>86</v>
      </c>
      <c r="AY213" s="13" t="s">
        <v>163</v>
      </c>
      <c r="BE213" s="152">
        <f>IF(N213="základná",J213,0)</f>
        <v>0</v>
      </c>
      <c r="BF213" s="152">
        <f>IF(N213="znížená",J213,0)</f>
        <v>551.53700000000003</v>
      </c>
      <c r="BG213" s="152">
        <f>IF(N213="zákl. prenesená",J213,0)</f>
        <v>0</v>
      </c>
      <c r="BH213" s="152">
        <f>IF(N213="zníž. prenesená",J213,0)</f>
        <v>0</v>
      </c>
      <c r="BI213" s="152">
        <f>IF(N213="nulová",J213,0)</f>
        <v>0</v>
      </c>
      <c r="BJ213" s="13" t="s">
        <v>86</v>
      </c>
      <c r="BK213" s="153">
        <f>ROUND(I213*H213,3)</f>
        <v>551.53700000000003</v>
      </c>
      <c r="BL213" s="13" t="s">
        <v>233</v>
      </c>
      <c r="BM213" s="151" t="s">
        <v>829</v>
      </c>
    </row>
    <row r="214" spans="2:65" s="1" customFormat="1" ht="22.15" customHeight="1" x14ac:dyDescent="0.2">
      <c r="B214" s="115"/>
      <c r="C214" s="159" t="s">
        <v>504</v>
      </c>
      <c r="D214" s="159" t="s">
        <v>275</v>
      </c>
      <c r="E214" s="160" t="s">
        <v>527</v>
      </c>
      <c r="F214" s="161" t="s">
        <v>528</v>
      </c>
      <c r="G214" s="162" t="s">
        <v>168</v>
      </c>
      <c r="H214" s="163">
        <v>138.73099999999999</v>
      </c>
      <c r="I214" s="176">
        <v>32.89</v>
      </c>
      <c r="J214" s="177">
        <f>ROUND(I214*H214,3)</f>
        <v>4562.8630000000003</v>
      </c>
      <c r="K214" s="164"/>
      <c r="L214" s="165"/>
      <c r="M214" s="166" t="s">
        <v>1</v>
      </c>
      <c r="N214" s="167" t="s">
        <v>39</v>
      </c>
      <c r="P214" s="149">
        <f>O214*H214</f>
        <v>0</v>
      </c>
      <c r="Q214" s="149">
        <v>4.7999999999999996E-3</v>
      </c>
      <c r="R214" s="149">
        <f>Q214*H214</f>
        <v>0.66590879999999997</v>
      </c>
      <c r="S214" s="149">
        <v>0</v>
      </c>
      <c r="T214" s="150">
        <f>S214*H214</f>
        <v>0</v>
      </c>
      <c r="AR214" s="151" t="s">
        <v>401</v>
      </c>
      <c r="AT214" s="151" t="s">
        <v>275</v>
      </c>
      <c r="AU214" s="151" t="s">
        <v>86</v>
      </c>
      <c r="AY214" s="13" t="s">
        <v>163</v>
      </c>
      <c r="BE214" s="152">
        <f>IF(N214="základná",J214,0)</f>
        <v>0</v>
      </c>
      <c r="BF214" s="152">
        <f>IF(N214="znížená",J214,0)</f>
        <v>4562.8630000000003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3" t="s">
        <v>86</v>
      </c>
      <c r="BK214" s="153">
        <f>ROUND(I214*H214,3)</f>
        <v>4562.8630000000003</v>
      </c>
      <c r="BL214" s="13" t="s">
        <v>233</v>
      </c>
      <c r="BM214" s="151" t="s">
        <v>830</v>
      </c>
    </row>
    <row r="215" spans="2:65" s="1" customFormat="1" ht="22.15" customHeight="1" x14ac:dyDescent="0.2">
      <c r="B215" s="115"/>
      <c r="C215" s="141" t="s">
        <v>508</v>
      </c>
      <c r="D215" s="141" t="s">
        <v>165</v>
      </c>
      <c r="E215" s="142" t="s">
        <v>831</v>
      </c>
      <c r="F215" s="143" t="s">
        <v>832</v>
      </c>
      <c r="G215" s="144" t="s">
        <v>488</v>
      </c>
      <c r="H215" s="146">
        <v>1.4</v>
      </c>
      <c r="I215" s="174">
        <v>1.4</v>
      </c>
      <c r="J215" s="175">
        <f>ROUND(I215*H215,3)</f>
        <v>1.96</v>
      </c>
      <c r="K215" s="147"/>
      <c r="L215" s="27"/>
      <c r="M215" s="148" t="s">
        <v>1</v>
      </c>
      <c r="N215" s="114" t="s">
        <v>39</v>
      </c>
      <c r="P215" s="149">
        <f>O215*H215</f>
        <v>0</v>
      </c>
      <c r="Q215" s="149">
        <v>0</v>
      </c>
      <c r="R215" s="149">
        <f>Q215*H215</f>
        <v>0</v>
      </c>
      <c r="S215" s="149">
        <v>0</v>
      </c>
      <c r="T215" s="150">
        <f>S215*H215</f>
        <v>0</v>
      </c>
      <c r="AR215" s="151" t="s">
        <v>233</v>
      </c>
      <c r="AT215" s="151" t="s">
        <v>165</v>
      </c>
      <c r="AU215" s="151" t="s">
        <v>86</v>
      </c>
      <c r="AY215" s="13" t="s">
        <v>163</v>
      </c>
      <c r="BE215" s="152">
        <f>IF(N215="základná",J215,0)</f>
        <v>0</v>
      </c>
      <c r="BF215" s="152">
        <f>IF(N215="znížená",J215,0)</f>
        <v>1.96</v>
      </c>
      <c r="BG215" s="152">
        <f>IF(N215="zákl. prenesená",J215,0)</f>
        <v>0</v>
      </c>
      <c r="BH215" s="152">
        <f>IF(N215="zníž. prenesená",J215,0)</f>
        <v>0</v>
      </c>
      <c r="BI215" s="152">
        <f>IF(N215="nulová",J215,0)</f>
        <v>0</v>
      </c>
      <c r="BJ215" s="13" t="s">
        <v>86</v>
      </c>
      <c r="BK215" s="153">
        <f>ROUND(I215*H215,3)</f>
        <v>1.96</v>
      </c>
      <c r="BL215" s="13" t="s">
        <v>233</v>
      </c>
      <c r="BM215" s="151" t="s">
        <v>833</v>
      </c>
    </row>
    <row r="216" spans="2:65" s="11" customFormat="1" ht="22.9" customHeight="1" x14ac:dyDescent="0.2">
      <c r="B216" s="132"/>
      <c r="D216" s="133" t="s">
        <v>72</v>
      </c>
      <c r="E216" s="140" t="s">
        <v>237</v>
      </c>
      <c r="F216" s="140" t="s">
        <v>238</v>
      </c>
      <c r="I216" s="171"/>
      <c r="J216" s="173">
        <f>BK216</f>
        <v>3811.8029999999999</v>
      </c>
      <c r="L216" s="132"/>
      <c r="M216" s="135"/>
      <c r="P216" s="136">
        <f>SUM(P217:P218)</f>
        <v>0</v>
      </c>
      <c r="R216" s="136">
        <f>SUM(R217:R218)</f>
        <v>0.61891984999999994</v>
      </c>
      <c r="T216" s="137">
        <f>SUM(T217:T218)</f>
        <v>0</v>
      </c>
      <c r="AR216" s="133" t="s">
        <v>86</v>
      </c>
      <c r="AT216" s="138" t="s">
        <v>72</v>
      </c>
      <c r="AU216" s="138" t="s">
        <v>80</v>
      </c>
      <c r="AY216" s="133" t="s">
        <v>163</v>
      </c>
      <c r="BK216" s="139">
        <f>SUM(BK217:BK218)</f>
        <v>3811.8029999999999</v>
      </c>
    </row>
    <row r="217" spans="2:65" s="1" customFormat="1" ht="22.15" customHeight="1" x14ac:dyDescent="0.2">
      <c r="B217" s="115"/>
      <c r="C217" s="141" t="s">
        <v>512</v>
      </c>
      <c r="D217" s="141" t="s">
        <v>165</v>
      </c>
      <c r="E217" s="142" t="s">
        <v>578</v>
      </c>
      <c r="F217" s="143" t="s">
        <v>579</v>
      </c>
      <c r="G217" s="144" t="s">
        <v>179</v>
      </c>
      <c r="H217" s="145">
        <v>212.5</v>
      </c>
      <c r="I217" s="174">
        <v>17.920000000000002</v>
      </c>
      <c r="J217" s="175">
        <f>ROUND(I217*H217,3)</f>
        <v>3808</v>
      </c>
      <c r="K217" s="147"/>
      <c r="L217" s="27"/>
      <c r="M217" s="148" t="s">
        <v>1</v>
      </c>
      <c r="N217" s="114" t="s">
        <v>39</v>
      </c>
      <c r="P217" s="149">
        <f>O217*H217</f>
        <v>0</v>
      </c>
      <c r="Q217" s="149">
        <v>2.9125639999999999E-3</v>
      </c>
      <c r="R217" s="149">
        <f>Q217*H217</f>
        <v>0.61891984999999994</v>
      </c>
      <c r="S217" s="149">
        <v>0</v>
      </c>
      <c r="T217" s="150">
        <f>S217*H217</f>
        <v>0</v>
      </c>
      <c r="AR217" s="151" t="s">
        <v>233</v>
      </c>
      <c r="AT217" s="151" t="s">
        <v>165</v>
      </c>
      <c r="AU217" s="151" t="s">
        <v>86</v>
      </c>
      <c r="AY217" s="13" t="s">
        <v>163</v>
      </c>
      <c r="BE217" s="152">
        <f>IF(N217="základná",J217,0)</f>
        <v>0</v>
      </c>
      <c r="BF217" s="152">
        <f>IF(N217="znížená",J217,0)</f>
        <v>3808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3" t="s">
        <v>86</v>
      </c>
      <c r="BK217" s="153">
        <f>ROUND(I217*H217,3)</f>
        <v>3808</v>
      </c>
      <c r="BL217" s="13" t="s">
        <v>233</v>
      </c>
      <c r="BM217" s="151" t="s">
        <v>834</v>
      </c>
    </row>
    <row r="218" spans="2:65" s="1" customFormat="1" ht="22.15" customHeight="1" x14ac:dyDescent="0.2">
      <c r="B218" s="115"/>
      <c r="C218" s="141" t="s">
        <v>518</v>
      </c>
      <c r="D218" s="141" t="s">
        <v>165</v>
      </c>
      <c r="E218" s="142" t="s">
        <v>630</v>
      </c>
      <c r="F218" s="143" t="s">
        <v>631</v>
      </c>
      <c r="G218" s="144" t="s">
        <v>488</v>
      </c>
      <c r="H218" s="146">
        <v>1.95</v>
      </c>
      <c r="I218" s="174">
        <v>1.95</v>
      </c>
      <c r="J218" s="175">
        <f>ROUND(I218*H218,3)</f>
        <v>3.8029999999999999</v>
      </c>
      <c r="K218" s="147"/>
      <c r="L218" s="27"/>
      <c r="M218" s="148" t="s">
        <v>1</v>
      </c>
      <c r="N218" s="114" t="s">
        <v>39</v>
      </c>
      <c r="P218" s="149">
        <f>O218*H218</f>
        <v>0</v>
      </c>
      <c r="Q218" s="149">
        <v>0</v>
      </c>
      <c r="R218" s="149">
        <f>Q218*H218</f>
        <v>0</v>
      </c>
      <c r="S218" s="149">
        <v>0</v>
      </c>
      <c r="T218" s="150">
        <f>S218*H218</f>
        <v>0</v>
      </c>
      <c r="AR218" s="151" t="s">
        <v>233</v>
      </c>
      <c r="AT218" s="151" t="s">
        <v>165</v>
      </c>
      <c r="AU218" s="151" t="s">
        <v>86</v>
      </c>
      <c r="AY218" s="13" t="s">
        <v>163</v>
      </c>
      <c r="BE218" s="152">
        <f>IF(N218="základná",J218,0)</f>
        <v>0</v>
      </c>
      <c r="BF218" s="152">
        <f>IF(N218="znížená",J218,0)</f>
        <v>3.8029999999999999</v>
      </c>
      <c r="BG218" s="152">
        <f>IF(N218="zákl. prenesená",J218,0)</f>
        <v>0</v>
      </c>
      <c r="BH218" s="152">
        <f>IF(N218="zníž. prenesená",J218,0)</f>
        <v>0</v>
      </c>
      <c r="BI218" s="152">
        <f>IF(N218="nulová",J218,0)</f>
        <v>0</v>
      </c>
      <c r="BJ218" s="13" t="s">
        <v>86</v>
      </c>
      <c r="BK218" s="153">
        <f>ROUND(I218*H218,3)</f>
        <v>3.8029999999999999</v>
      </c>
      <c r="BL218" s="13" t="s">
        <v>233</v>
      </c>
      <c r="BM218" s="151" t="s">
        <v>835</v>
      </c>
    </row>
    <row r="219" spans="2:65" s="11" customFormat="1" ht="22.9" customHeight="1" x14ac:dyDescent="0.2">
      <c r="B219" s="132"/>
      <c r="D219" s="133" t="s">
        <v>72</v>
      </c>
      <c r="E219" s="140" t="s">
        <v>262</v>
      </c>
      <c r="F219" s="140" t="s">
        <v>263</v>
      </c>
      <c r="I219" s="171"/>
      <c r="J219" s="173">
        <f>BK219</f>
        <v>2135.598</v>
      </c>
      <c r="L219" s="132"/>
      <c r="M219" s="135"/>
      <c r="P219" s="136">
        <f>SUM(P220:P224)</f>
        <v>0</v>
      </c>
      <c r="R219" s="136">
        <f>SUM(R220:R224)</f>
        <v>0.28150700000000001</v>
      </c>
      <c r="T219" s="137">
        <f>SUM(T220:T224)</f>
        <v>0</v>
      </c>
      <c r="AR219" s="133" t="s">
        <v>86</v>
      </c>
      <c r="AT219" s="138" t="s">
        <v>72</v>
      </c>
      <c r="AU219" s="138" t="s">
        <v>80</v>
      </c>
      <c r="AY219" s="133" t="s">
        <v>163</v>
      </c>
      <c r="BK219" s="139">
        <f>SUM(BK220:BK224)</f>
        <v>2135.598</v>
      </c>
    </row>
    <row r="220" spans="2:65" s="1" customFormat="1" ht="22.15" customHeight="1" x14ac:dyDescent="0.2">
      <c r="B220" s="115"/>
      <c r="C220" s="141" t="s">
        <v>522</v>
      </c>
      <c r="D220" s="141" t="s">
        <v>165</v>
      </c>
      <c r="E220" s="142" t="s">
        <v>640</v>
      </c>
      <c r="F220" s="143" t="s">
        <v>641</v>
      </c>
      <c r="G220" s="144" t="s">
        <v>179</v>
      </c>
      <c r="H220" s="145">
        <v>24.6</v>
      </c>
      <c r="I220" s="174">
        <v>12.86</v>
      </c>
      <c r="J220" s="175">
        <f>ROUND(I220*H220,3)</f>
        <v>316.35599999999999</v>
      </c>
      <c r="K220" s="147"/>
      <c r="L220" s="27"/>
      <c r="M220" s="148" t="s">
        <v>1</v>
      </c>
      <c r="N220" s="114" t="s">
        <v>39</v>
      </c>
      <c r="P220" s="149">
        <f>O220*H220</f>
        <v>0</v>
      </c>
      <c r="Q220" s="149">
        <v>2.1499999999999999E-4</v>
      </c>
      <c r="R220" s="149">
        <f>Q220*H220</f>
        <v>5.2890000000000003E-3</v>
      </c>
      <c r="S220" s="149">
        <v>0</v>
      </c>
      <c r="T220" s="150">
        <f>S220*H220</f>
        <v>0</v>
      </c>
      <c r="AR220" s="151" t="s">
        <v>233</v>
      </c>
      <c r="AT220" s="151" t="s">
        <v>165</v>
      </c>
      <c r="AU220" s="151" t="s">
        <v>86</v>
      </c>
      <c r="AY220" s="13" t="s">
        <v>163</v>
      </c>
      <c r="BE220" s="152">
        <f>IF(N220="základná",J220,0)</f>
        <v>0</v>
      </c>
      <c r="BF220" s="152">
        <f>IF(N220="znížená",J220,0)</f>
        <v>316.35599999999999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3" t="s">
        <v>86</v>
      </c>
      <c r="BK220" s="153">
        <f>ROUND(I220*H220,3)</f>
        <v>316.35599999999999</v>
      </c>
      <c r="BL220" s="13" t="s">
        <v>233</v>
      </c>
      <c r="BM220" s="151" t="s">
        <v>836</v>
      </c>
    </row>
    <row r="221" spans="2:65" s="1" customFormat="1" ht="13.9" customHeight="1" x14ac:dyDescent="0.2">
      <c r="B221" s="115"/>
      <c r="C221" s="159" t="s">
        <v>526</v>
      </c>
      <c r="D221" s="159" t="s">
        <v>275</v>
      </c>
      <c r="E221" s="160" t="s">
        <v>644</v>
      </c>
      <c r="F221" s="161" t="s">
        <v>645</v>
      </c>
      <c r="G221" s="162" t="s">
        <v>168</v>
      </c>
      <c r="H221" s="163">
        <v>11.88</v>
      </c>
      <c r="I221" s="176">
        <v>131</v>
      </c>
      <c r="J221" s="177">
        <f>ROUND(I221*H221,3)</f>
        <v>1556.28</v>
      </c>
      <c r="K221" s="164"/>
      <c r="L221" s="165"/>
      <c r="M221" s="166" t="s">
        <v>1</v>
      </c>
      <c r="N221" s="167" t="s">
        <v>39</v>
      </c>
      <c r="P221" s="149">
        <f>O221*H221</f>
        <v>0</v>
      </c>
      <c r="Q221" s="149">
        <v>2.1999999999999999E-2</v>
      </c>
      <c r="R221" s="149">
        <f>Q221*H221</f>
        <v>0.26135999999999998</v>
      </c>
      <c r="S221" s="149">
        <v>0</v>
      </c>
      <c r="T221" s="150">
        <f>S221*H221</f>
        <v>0</v>
      </c>
      <c r="V221" s="11"/>
      <c r="AR221" s="151" t="s">
        <v>401</v>
      </c>
      <c r="AT221" s="151" t="s">
        <v>275</v>
      </c>
      <c r="AU221" s="151" t="s">
        <v>86</v>
      </c>
      <c r="AY221" s="13" t="s">
        <v>163</v>
      </c>
      <c r="BE221" s="152">
        <f>IF(N221="základná",J221,0)</f>
        <v>0</v>
      </c>
      <c r="BF221" s="152">
        <f>IF(N221="znížená",J221,0)</f>
        <v>1556.28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3" t="s">
        <v>86</v>
      </c>
      <c r="BK221" s="153">
        <f>ROUND(I221*H221,3)</f>
        <v>1556.28</v>
      </c>
      <c r="BL221" s="13" t="s">
        <v>233</v>
      </c>
      <c r="BM221" s="151" t="s">
        <v>837</v>
      </c>
    </row>
    <row r="222" spans="2:65" s="1" customFormat="1" ht="22.15" customHeight="1" x14ac:dyDescent="0.2">
      <c r="B222" s="115"/>
      <c r="C222" s="141" t="s">
        <v>530</v>
      </c>
      <c r="D222" s="141" t="s">
        <v>165</v>
      </c>
      <c r="E222" s="142" t="s">
        <v>656</v>
      </c>
      <c r="F222" s="143" t="s">
        <v>657</v>
      </c>
      <c r="G222" s="144" t="s">
        <v>187</v>
      </c>
      <c r="H222" s="145">
        <v>5</v>
      </c>
      <c r="I222" s="174">
        <v>12.31</v>
      </c>
      <c r="J222" s="175">
        <f>ROUND(I222*H222,3)</f>
        <v>61.55</v>
      </c>
      <c r="K222" s="147"/>
      <c r="L222" s="27"/>
      <c r="M222" s="148" t="s">
        <v>1</v>
      </c>
      <c r="N222" s="114" t="s">
        <v>39</v>
      </c>
      <c r="P222" s="149">
        <f>O222*H222</f>
        <v>0</v>
      </c>
      <c r="Q222" s="149">
        <v>3.0400000000000002E-4</v>
      </c>
      <c r="R222" s="149">
        <f>Q222*H222</f>
        <v>1.5200000000000001E-3</v>
      </c>
      <c r="S222" s="149">
        <v>0</v>
      </c>
      <c r="T222" s="150">
        <f>S222*H222</f>
        <v>0</v>
      </c>
      <c r="AR222" s="151" t="s">
        <v>233</v>
      </c>
      <c r="AT222" s="151" t="s">
        <v>165</v>
      </c>
      <c r="AU222" s="151" t="s">
        <v>86</v>
      </c>
      <c r="AY222" s="13" t="s">
        <v>163</v>
      </c>
      <c r="BE222" s="152">
        <f>IF(N222="základná",J222,0)</f>
        <v>0</v>
      </c>
      <c r="BF222" s="152">
        <f>IF(N222="znížená",J222,0)</f>
        <v>61.55</v>
      </c>
      <c r="BG222" s="152">
        <f>IF(N222="zákl. prenesená",J222,0)</f>
        <v>0</v>
      </c>
      <c r="BH222" s="152">
        <f>IF(N222="zníž. prenesená",J222,0)</f>
        <v>0</v>
      </c>
      <c r="BI222" s="152">
        <f>IF(N222="nulová",J222,0)</f>
        <v>0</v>
      </c>
      <c r="BJ222" s="13" t="s">
        <v>86</v>
      </c>
      <c r="BK222" s="153">
        <f>ROUND(I222*H222,3)</f>
        <v>61.55</v>
      </c>
      <c r="BL222" s="13" t="s">
        <v>233</v>
      </c>
      <c r="BM222" s="151" t="s">
        <v>838</v>
      </c>
    </row>
    <row r="223" spans="2:65" s="1" customFormat="1" ht="13.9" customHeight="1" x14ac:dyDescent="0.2">
      <c r="B223" s="115"/>
      <c r="C223" s="159" t="s">
        <v>534</v>
      </c>
      <c r="D223" s="159" t="s">
        <v>275</v>
      </c>
      <c r="E223" s="160" t="s">
        <v>664</v>
      </c>
      <c r="F223" s="161" t="s">
        <v>665</v>
      </c>
      <c r="G223" s="162" t="s">
        <v>179</v>
      </c>
      <c r="H223" s="163">
        <v>11.7</v>
      </c>
      <c r="I223" s="176">
        <v>17.16</v>
      </c>
      <c r="J223" s="177">
        <f>ROUND(I223*H223,3)</f>
        <v>200.77199999999999</v>
      </c>
      <c r="K223" s="164"/>
      <c r="L223" s="165"/>
      <c r="M223" s="166" t="s">
        <v>1</v>
      </c>
      <c r="N223" s="167" t="s">
        <v>39</v>
      </c>
      <c r="P223" s="149">
        <f>O223*H223</f>
        <v>0</v>
      </c>
      <c r="Q223" s="149">
        <v>1.14E-3</v>
      </c>
      <c r="R223" s="149">
        <f>Q223*H223</f>
        <v>1.3337999999999999E-2</v>
      </c>
      <c r="S223" s="149">
        <v>0</v>
      </c>
      <c r="T223" s="150">
        <f>S223*H223</f>
        <v>0</v>
      </c>
      <c r="AR223" s="151" t="s">
        <v>401</v>
      </c>
      <c r="AT223" s="151" t="s">
        <v>275</v>
      </c>
      <c r="AU223" s="151" t="s">
        <v>86</v>
      </c>
      <c r="AY223" s="13" t="s">
        <v>163</v>
      </c>
      <c r="BE223" s="152">
        <f>IF(N223="základná",J223,0)</f>
        <v>0</v>
      </c>
      <c r="BF223" s="152">
        <f>IF(N223="znížená",J223,0)</f>
        <v>200.77199999999999</v>
      </c>
      <c r="BG223" s="152">
        <f>IF(N223="zákl. prenesená",J223,0)</f>
        <v>0</v>
      </c>
      <c r="BH223" s="152">
        <f>IF(N223="zníž. prenesená",J223,0)</f>
        <v>0</v>
      </c>
      <c r="BI223" s="152">
        <f>IF(N223="nulová",J223,0)</f>
        <v>0</v>
      </c>
      <c r="BJ223" s="13" t="s">
        <v>86</v>
      </c>
      <c r="BK223" s="153">
        <f>ROUND(I223*H223,3)</f>
        <v>200.77199999999999</v>
      </c>
      <c r="BL223" s="13" t="s">
        <v>233</v>
      </c>
      <c r="BM223" s="151" t="s">
        <v>839</v>
      </c>
    </row>
    <row r="224" spans="2:65" s="1" customFormat="1" ht="22.15" customHeight="1" x14ac:dyDescent="0.2">
      <c r="B224" s="115"/>
      <c r="C224" s="141" t="s">
        <v>282</v>
      </c>
      <c r="D224" s="141" t="s">
        <v>165</v>
      </c>
      <c r="E224" s="142" t="s">
        <v>668</v>
      </c>
      <c r="F224" s="143" t="s">
        <v>669</v>
      </c>
      <c r="G224" s="144" t="s">
        <v>488</v>
      </c>
      <c r="H224" s="146">
        <v>0.8</v>
      </c>
      <c r="I224" s="174">
        <v>0.8</v>
      </c>
      <c r="J224" s="175">
        <f>ROUND(I224*H224,3)</f>
        <v>0.64</v>
      </c>
      <c r="K224" s="147"/>
      <c r="L224" s="27"/>
      <c r="M224" s="148" t="s">
        <v>1</v>
      </c>
      <c r="N224" s="114" t="s">
        <v>39</v>
      </c>
      <c r="P224" s="149">
        <f>O224*H224</f>
        <v>0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AR224" s="151" t="s">
        <v>233</v>
      </c>
      <c r="AT224" s="151" t="s">
        <v>165</v>
      </c>
      <c r="AU224" s="151" t="s">
        <v>86</v>
      </c>
      <c r="AY224" s="13" t="s">
        <v>163</v>
      </c>
      <c r="BE224" s="152">
        <f>IF(N224="základná",J224,0)</f>
        <v>0</v>
      </c>
      <c r="BF224" s="152">
        <f>IF(N224="znížená",J224,0)</f>
        <v>0.64</v>
      </c>
      <c r="BG224" s="152">
        <f>IF(N224="zákl. prenesená",J224,0)</f>
        <v>0</v>
      </c>
      <c r="BH224" s="152">
        <f>IF(N224="zníž. prenesená",J224,0)</f>
        <v>0</v>
      </c>
      <c r="BI224" s="152">
        <f>IF(N224="nulová",J224,0)</f>
        <v>0</v>
      </c>
      <c r="BJ224" s="13" t="s">
        <v>86</v>
      </c>
      <c r="BK224" s="153">
        <f>ROUND(I224*H224,3)</f>
        <v>0.64</v>
      </c>
      <c r="BL224" s="13" t="s">
        <v>233</v>
      </c>
      <c r="BM224" s="151" t="s">
        <v>840</v>
      </c>
    </row>
    <row r="225" spans="2:65" s="11" customFormat="1" ht="22.9" customHeight="1" x14ac:dyDescent="0.2">
      <c r="B225" s="132"/>
      <c r="D225" s="133" t="s">
        <v>72</v>
      </c>
      <c r="E225" s="140" t="s">
        <v>268</v>
      </c>
      <c r="F225" s="140" t="s">
        <v>269</v>
      </c>
      <c r="I225" s="171"/>
      <c r="J225" s="173">
        <f>BK225</f>
        <v>13813.49</v>
      </c>
      <c r="L225" s="132"/>
      <c r="M225" s="135"/>
      <c r="P225" s="136">
        <f>SUM(P226:P230)</f>
        <v>0</v>
      </c>
      <c r="R225" s="136">
        <f>SUM(R226:R230)</f>
        <v>0.99919000000000013</v>
      </c>
      <c r="T225" s="137">
        <f>SUM(T226:T230)</f>
        <v>0</v>
      </c>
      <c r="AR225" s="133" t="s">
        <v>86</v>
      </c>
      <c r="AT225" s="138" t="s">
        <v>72</v>
      </c>
      <c r="AU225" s="138" t="s">
        <v>80</v>
      </c>
      <c r="AY225" s="133" t="s">
        <v>163</v>
      </c>
      <c r="BK225" s="139">
        <f>SUM(BK226:BK230)</f>
        <v>13813.49</v>
      </c>
    </row>
    <row r="226" spans="2:65" s="1" customFormat="1" ht="22.15" customHeight="1" x14ac:dyDescent="0.2">
      <c r="B226" s="115"/>
      <c r="C226" s="141" t="s">
        <v>541</v>
      </c>
      <c r="D226" s="141" t="s">
        <v>165</v>
      </c>
      <c r="E226" s="142" t="s">
        <v>679</v>
      </c>
      <c r="F226" s="143" t="s">
        <v>680</v>
      </c>
      <c r="G226" s="144" t="s">
        <v>179</v>
      </c>
      <c r="H226" s="145">
        <v>7</v>
      </c>
      <c r="I226" s="174">
        <v>15.32</v>
      </c>
      <c r="J226" s="175">
        <f>ROUND(I226*H226,3)</f>
        <v>107.24</v>
      </c>
      <c r="K226" s="147"/>
      <c r="L226" s="27"/>
      <c r="M226" s="148" t="s">
        <v>1</v>
      </c>
      <c r="N226" s="114" t="s">
        <v>39</v>
      </c>
      <c r="P226" s="149">
        <f>O226*H226</f>
        <v>0</v>
      </c>
      <c r="Q226" s="149">
        <v>4.2000000000000002E-4</v>
      </c>
      <c r="R226" s="149">
        <f>Q226*H226</f>
        <v>2.9399999999999999E-3</v>
      </c>
      <c r="S226" s="149">
        <v>0</v>
      </c>
      <c r="T226" s="150">
        <f>S226*H226</f>
        <v>0</v>
      </c>
      <c r="AR226" s="151" t="s">
        <v>233</v>
      </c>
      <c r="AT226" s="151" t="s">
        <v>165</v>
      </c>
      <c r="AU226" s="151" t="s">
        <v>86</v>
      </c>
      <c r="AY226" s="13" t="s">
        <v>163</v>
      </c>
      <c r="BE226" s="152">
        <f>IF(N226="základná",J226,0)</f>
        <v>0</v>
      </c>
      <c r="BF226" s="152">
        <f>IF(N226="znížená",J226,0)</f>
        <v>107.24</v>
      </c>
      <c r="BG226" s="152">
        <f>IF(N226="zákl. prenesená",J226,0)</f>
        <v>0</v>
      </c>
      <c r="BH226" s="152">
        <f>IF(N226="zníž. prenesená",J226,0)</f>
        <v>0</v>
      </c>
      <c r="BI226" s="152">
        <f>IF(N226="nulová",J226,0)</f>
        <v>0</v>
      </c>
      <c r="BJ226" s="13" t="s">
        <v>86</v>
      </c>
      <c r="BK226" s="153">
        <f>ROUND(I226*H226,3)</f>
        <v>107.24</v>
      </c>
      <c r="BL226" s="13" t="s">
        <v>233</v>
      </c>
      <c r="BM226" s="151" t="s">
        <v>841</v>
      </c>
    </row>
    <row r="227" spans="2:65" s="1" customFormat="1" ht="13.9" customHeight="1" x14ac:dyDescent="0.2">
      <c r="B227" s="115"/>
      <c r="C227" s="159" t="s">
        <v>545</v>
      </c>
      <c r="D227" s="159" t="s">
        <v>275</v>
      </c>
      <c r="E227" s="160" t="s">
        <v>683</v>
      </c>
      <c r="F227" s="161" t="s">
        <v>842</v>
      </c>
      <c r="G227" s="162" t="s">
        <v>187</v>
      </c>
      <c r="H227" s="163">
        <v>1</v>
      </c>
      <c r="I227" s="176">
        <v>380</v>
      </c>
      <c r="J227" s="177">
        <f>ROUND(I227*H227,3)</f>
        <v>380</v>
      </c>
      <c r="K227" s="164"/>
      <c r="L227" s="165"/>
      <c r="M227" s="166" t="s">
        <v>1</v>
      </c>
      <c r="N227" s="167" t="s">
        <v>39</v>
      </c>
      <c r="P227" s="149">
        <f>O227*H227</f>
        <v>0</v>
      </c>
      <c r="Q227" s="149">
        <v>8.5000000000000006E-2</v>
      </c>
      <c r="R227" s="149">
        <f>Q227*H227</f>
        <v>8.5000000000000006E-2</v>
      </c>
      <c r="S227" s="149">
        <v>0</v>
      </c>
      <c r="T227" s="150">
        <f>S227*H227</f>
        <v>0</v>
      </c>
      <c r="AR227" s="151" t="s">
        <v>401</v>
      </c>
      <c r="AT227" s="151" t="s">
        <v>275</v>
      </c>
      <c r="AU227" s="151" t="s">
        <v>86</v>
      </c>
      <c r="AY227" s="13" t="s">
        <v>163</v>
      </c>
      <c r="BE227" s="152">
        <f>IF(N227="základná",J227,0)</f>
        <v>0</v>
      </c>
      <c r="BF227" s="152">
        <f>IF(N227="znížená",J227,0)</f>
        <v>380</v>
      </c>
      <c r="BG227" s="152">
        <f>IF(N227="zákl. prenesená",J227,0)</f>
        <v>0</v>
      </c>
      <c r="BH227" s="152">
        <f>IF(N227="zníž. prenesená",J227,0)</f>
        <v>0</v>
      </c>
      <c r="BI227" s="152">
        <f>IF(N227="nulová",J227,0)</f>
        <v>0</v>
      </c>
      <c r="BJ227" s="13" t="s">
        <v>86</v>
      </c>
      <c r="BK227" s="153">
        <f>ROUND(I227*H227,3)</f>
        <v>380</v>
      </c>
      <c r="BL227" s="13" t="s">
        <v>233</v>
      </c>
      <c r="BM227" s="151" t="s">
        <v>843</v>
      </c>
    </row>
    <row r="228" spans="2:65" s="1" customFormat="1" ht="22.15" customHeight="1" x14ac:dyDescent="0.2">
      <c r="B228" s="115"/>
      <c r="C228" s="141" t="s">
        <v>549</v>
      </c>
      <c r="D228" s="141" t="s">
        <v>165</v>
      </c>
      <c r="E228" s="142" t="s">
        <v>695</v>
      </c>
      <c r="F228" s="143" t="s">
        <v>696</v>
      </c>
      <c r="G228" s="144" t="s">
        <v>187</v>
      </c>
      <c r="H228" s="145">
        <v>27</v>
      </c>
      <c r="I228" s="174">
        <v>40.520000000000003</v>
      </c>
      <c r="J228" s="175">
        <f>ROUND(I228*H228,3)</f>
        <v>1094.04</v>
      </c>
      <c r="K228" s="147"/>
      <c r="L228" s="27"/>
      <c r="M228" s="148" t="s">
        <v>1</v>
      </c>
      <c r="N228" s="114" t="s">
        <v>39</v>
      </c>
      <c r="P228" s="149">
        <f>O228*H228</f>
        <v>0</v>
      </c>
      <c r="Q228" s="149">
        <v>0</v>
      </c>
      <c r="R228" s="149">
        <f>Q228*H228</f>
        <v>0</v>
      </c>
      <c r="S228" s="149">
        <v>0</v>
      </c>
      <c r="T228" s="150">
        <f>S228*H228</f>
        <v>0</v>
      </c>
      <c r="AR228" s="151" t="s">
        <v>233</v>
      </c>
      <c r="AT228" s="151" t="s">
        <v>165</v>
      </c>
      <c r="AU228" s="151" t="s">
        <v>86</v>
      </c>
      <c r="AY228" s="13" t="s">
        <v>163</v>
      </c>
      <c r="BE228" s="152">
        <f>IF(N228="základná",J228,0)</f>
        <v>0</v>
      </c>
      <c r="BF228" s="152">
        <f>IF(N228="znížená",J228,0)</f>
        <v>1094.04</v>
      </c>
      <c r="BG228" s="152">
        <f>IF(N228="zákl. prenesená",J228,0)</f>
        <v>0</v>
      </c>
      <c r="BH228" s="152">
        <f>IF(N228="zníž. prenesená",J228,0)</f>
        <v>0</v>
      </c>
      <c r="BI228" s="152">
        <f>IF(N228="nulová",J228,0)</f>
        <v>0</v>
      </c>
      <c r="BJ228" s="13" t="s">
        <v>86</v>
      </c>
      <c r="BK228" s="153">
        <f>ROUND(I228*H228,3)</f>
        <v>1094.04</v>
      </c>
      <c r="BL228" s="13" t="s">
        <v>233</v>
      </c>
      <c r="BM228" s="151" t="s">
        <v>844</v>
      </c>
    </row>
    <row r="229" spans="2:65" s="1" customFormat="1" ht="13.9" customHeight="1" x14ac:dyDescent="0.2">
      <c r="B229" s="115"/>
      <c r="C229" s="159" t="s">
        <v>553</v>
      </c>
      <c r="D229" s="159" t="s">
        <v>275</v>
      </c>
      <c r="E229" s="160" t="s">
        <v>699</v>
      </c>
      <c r="F229" s="161" t="s">
        <v>845</v>
      </c>
      <c r="G229" s="162" t="s">
        <v>187</v>
      </c>
      <c r="H229" s="163">
        <v>27</v>
      </c>
      <c r="I229" s="176">
        <v>453</v>
      </c>
      <c r="J229" s="177">
        <f>ROUND(I229*H229,3)</f>
        <v>12231</v>
      </c>
      <c r="K229" s="164"/>
      <c r="L229" s="165"/>
      <c r="M229" s="166" t="s">
        <v>1</v>
      </c>
      <c r="N229" s="167" t="s">
        <v>39</v>
      </c>
      <c r="P229" s="149">
        <f>O229*H229</f>
        <v>0</v>
      </c>
      <c r="Q229" s="149">
        <v>3.3750000000000002E-2</v>
      </c>
      <c r="R229" s="149">
        <f>Q229*H229</f>
        <v>0.91125000000000012</v>
      </c>
      <c r="S229" s="149">
        <v>0</v>
      </c>
      <c r="T229" s="150">
        <f>S229*H229</f>
        <v>0</v>
      </c>
      <c r="AR229" s="151" t="s">
        <v>401</v>
      </c>
      <c r="AT229" s="151" t="s">
        <v>275</v>
      </c>
      <c r="AU229" s="151" t="s">
        <v>86</v>
      </c>
      <c r="AY229" s="13" t="s">
        <v>163</v>
      </c>
      <c r="BE229" s="152">
        <f>IF(N229="základná",J229,0)</f>
        <v>0</v>
      </c>
      <c r="BF229" s="152">
        <f>IF(N229="znížená",J229,0)</f>
        <v>12231</v>
      </c>
      <c r="BG229" s="152">
        <f>IF(N229="zákl. prenesená",J229,0)</f>
        <v>0</v>
      </c>
      <c r="BH229" s="152">
        <f>IF(N229="zníž. prenesená",J229,0)</f>
        <v>0</v>
      </c>
      <c r="BI229" s="152">
        <f>IF(N229="nulová",J229,0)</f>
        <v>0</v>
      </c>
      <c r="BJ229" s="13" t="s">
        <v>86</v>
      </c>
      <c r="BK229" s="153">
        <f>ROUND(I229*H229,3)</f>
        <v>12231</v>
      </c>
      <c r="BL229" s="13" t="s">
        <v>233</v>
      </c>
      <c r="BM229" s="151" t="s">
        <v>846</v>
      </c>
    </row>
    <row r="230" spans="2:65" s="1" customFormat="1" ht="22.15" customHeight="1" x14ac:dyDescent="0.2">
      <c r="B230" s="115"/>
      <c r="C230" s="141" t="s">
        <v>557</v>
      </c>
      <c r="D230" s="141" t="s">
        <v>165</v>
      </c>
      <c r="E230" s="142" t="s">
        <v>707</v>
      </c>
      <c r="F230" s="143" t="s">
        <v>708</v>
      </c>
      <c r="G230" s="144" t="s">
        <v>488</v>
      </c>
      <c r="H230" s="146">
        <v>1.1000000000000001</v>
      </c>
      <c r="I230" s="174">
        <v>1.1000000000000001</v>
      </c>
      <c r="J230" s="175">
        <f>ROUND(I230*H230,3)</f>
        <v>1.21</v>
      </c>
      <c r="K230" s="147"/>
      <c r="L230" s="27"/>
      <c r="M230" s="148" t="s">
        <v>1</v>
      </c>
      <c r="N230" s="114" t="s">
        <v>39</v>
      </c>
      <c r="P230" s="149">
        <f>O230*H230</f>
        <v>0</v>
      </c>
      <c r="Q230" s="149">
        <v>0</v>
      </c>
      <c r="R230" s="149">
        <f>Q230*H230</f>
        <v>0</v>
      </c>
      <c r="S230" s="149">
        <v>0</v>
      </c>
      <c r="T230" s="150">
        <f>S230*H230</f>
        <v>0</v>
      </c>
      <c r="AR230" s="151" t="s">
        <v>233</v>
      </c>
      <c r="AT230" s="151" t="s">
        <v>165</v>
      </c>
      <c r="AU230" s="151" t="s">
        <v>86</v>
      </c>
      <c r="AY230" s="13" t="s">
        <v>163</v>
      </c>
      <c r="BE230" s="152">
        <f>IF(N230="základná",J230,0)</f>
        <v>0</v>
      </c>
      <c r="BF230" s="152">
        <f>IF(N230="znížená",J230,0)</f>
        <v>1.21</v>
      </c>
      <c r="BG230" s="152">
        <f>IF(N230="zákl. prenesená",J230,0)</f>
        <v>0</v>
      </c>
      <c r="BH230" s="152">
        <f>IF(N230="zníž. prenesená",J230,0)</f>
        <v>0</v>
      </c>
      <c r="BI230" s="152">
        <f>IF(N230="nulová",J230,0)</f>
        <v>0</v>
      </c>
      <c r="BJ230" s="13" t="s">
        <v>86</v>
      </c>
      <c r="BK230" s="153">
        <f>ROUND(I230*H230,3)</f>
        <v>1.21</v>
      </c>
      <c r="BL230" s="13" t="s">
        <v>233</v>
      </c>
      <c r="BM230" s="151" t="s">
        <v>847</v>
      </c>
    </row>
    <row r="231" spans="2:65" s="11" customFormat="1" ht="22.9" customHeight="1" x14ac:dyDescent="0.2">
      <c r="B231" s="132"/>
      <c r="D231" s="133" t="s">
        <v>72</v>
      </c>
      <c r="E231" s="140" t="s">
        <v>710</v>
      </c>
      <c r="F231" s="140" t="s">
        <v>711</v>
      </c>
      <c r="I231" s="171"/>
      <c r="J231" s="173">
        <f>BK231</f>
        <v>33.087000000000003</v>
      </c>
      <c r="L231" s="132"/>
      <c r="M231" s="135"/>
      <c r="P231" s="136">
        <f>SUM(P232:P233)</f>
        <v>0</v>
      </c>
      <c r="R231" s="136">
        <f>SUM(R232:R233)</f>
        <v>4.8282780000000001E-3</v>
      </c>
      <c r="T231" s="137">
        <f>SUM(T232:T233)</f>
        <v>0</v>
      </c>
      <c r="AR231" s="133" t="s">
        <v>86</v>
      </c>
      <c r="AT231" s="138" t="s">
        <v>72</v>
      </c>
      <c r="AU231" s="138" t="s">
        <v>80</v>
      </c>
      <c r="AY231" s="133" t="s">
        <v>163</v>
      </c>
      <c r="BK231" s="139">
        <f>SUM(BK232:BK233)</f>
        <v>33.087000000000003</v>
      </c>
    </row>
    <row r="232" spans="2:65" s="1" customFormat="1" ht="22.15" customHeight="1" x14ac:dyDescent="0.2">
      <c r="B232" s="115"/>
      <c r="C232" s="141" t="s">
        <v>561</v>
      </c>
      <c r="D232" s="141" t="s">
        <v>165</v>
      </c>
      <c r="E232" s="142" t="s">
        <v>713</v>
      </c>
      <c r="F232" s="143" t="s">
        <v>714</v>
      </c>
      <c r="G232" s="144" t="s">
        <v>168</v>
      </c>
      <c r="H232" s="145">
        <v>10.92</v>
      </c>
      <c r="I232" s="174">
        <v>1.31</v>
      </c>
      <c r="J232" s="175">
        <f>ROUND(I232*H232,3)</f>
        <v>14.305</v>
      </c>
      <c r="K232" s="147"/>
      <c r="L232" s="27"/>
      <c r="M232" s="148" t="s">
        <v>1</v>
      </c>
      <c r="N232" s="114" t="s">
        <v>39</v>
      </c>
      <c r="P232" s="149">
        <f>O232*H232</f>
        <v>0</v>
      </c>
      <c r="Q232" s="149">
        <v>1.6574999999999999E-4</v>
      </c>
      <c r="R232" s="149">
        <f>Q232*H232</f>
        <v>1.8099899999999998E-3</v>
      </c>
      <c r="S232" s="149">
        <v>0</v>
      </c>
      <c r="T232" s="150">
        <f>S232*H232</f>
        <v>0</v>
      </c>
      <c r="AR232" s="151" t="s">
        <v>233</v>
      </c>
      <c r="AT232" s="151" t="s">
        <v>165</v>
      </c>
      <c r="AU232" s="151" t="s">
        <v>86</v>
      </c>
      <c r="AY232" s="13" t="s">
        <v>163</v>
      </c>
      <c r="BE232" s="152">
        <f>IF(N232="základná",J232,0)</f>
        <v>0</v>
      </c>
      <c r="BF232" s="152">
        <f>IF(N232="znížená",J232,0)</f>
        <v>14.305</v>
      </c>
      <c r="BG232" s="152">
        <f>IF(N232="zákl. prenesená",J232,0)</f>
        <v>0</v>
      </c>
      <c r="BH232" s="152">
        <f>IF(N232="zníž. prenesená",J232,0)</f>
        <v>0</v>
      </c>
      <c r="BI232" s="152">
        <f>IF(N232="nulová",J232,0)</f>
        <v>0</v>
      </c>
      <c r="BJ232" s="13" t="s">
        <v>86</v>
      </c>
      <c r="BK232" s="153">
        <f>ROUND(I232*H232,3)</f>
        <v>14.305</v>
      </c>
      <c r="BL232" s="13" t="s">
        <v>233</v>
      </c>
      <c r="BM232" s="151" t="s">
        <v>848</v>
      </c>
    </row>
    <row r="233" spans="2:65" s="1" customFormat="1" ht="34.9" customHeight="1" x14ac:dyDescent="0.2">
      <c r="B233" s="115"/>
      <c r="C233" s="141" t="s">
        <v>565</v>
      </c>
      <c r="D233" s="141" t="s">
        <v>165</v>
      </c>
      <c r="E233" s="142" t="s">
        <v>717</v>
      </c>
      <c r="F233" s="143" t="s">
        <v>718</v>
      </c>
      <c r="G233" s="144" t="s">
        <v>168</v>
      </c>
      <c r="H233" s="145">
        <v>10.92</v>
      </c>
      <c r="I233" s="174">
        <v>1.72</v>
      </c>
      <c r="J233" s="175">
        <f>ROUND(I233*H233,3)</f>
        <v>18.782</v>
      </c>
      <c r="K233" s="147"/>
      <c r="L233" s="27"/>
      <c r="M233" s="148" t="s">
        <v>1</v>
      </c>
      <c r="N233" s="114" t="s">
        <v>39</v>
      </c>
      <c r="P233" s="149">
        <f>O233*H233</f>
        <v>0</v>
      </c>
      <c r="Q233" s="149">
        <v>2.764E-4</v>
      </c>
      <c r="R233" s="149">
        <f>Q233*H233</f>
        <v>3.018288E-3</v>
      </c>
      <c r="S233" s="149">
        <v>0</v>
      </c>
      <c r="T233" s="150">
        <f>S233*H233</f>
        <v>0</v>
      </c>
      <c r="AR233" s="151" t="s">
        <v>233</v>
      </c>
      <c r="AT233" s="151" t="s">
        <v>165</v>
      </c>
      <c r="AU233" s="151" t="s">
        <v>86</v>
      </c>
      <c r="AY233" s="13" t="s">
        <v>163</v>
      </c>
      <c r="BE233" s="152">
        <f>IF(N233="základná",J233,0)</f>
        <v>0</v>
      </c>
      <c r="BF233" s="152">
        <f>IF(N233="znížená",J233,0)</f>
        <v>18.782</v>
      </c>
      <c r="BG233" s="152">
        <f>IF(N233="zákl. prenesená",J233,0)</f>
        <v>0</v>
      </c>
      <c r="BH233" s="152">
        <f>IF(N233="zníž. prenesená",J233,0)</f>
        <v>0</v>
      </c>
      <c r="BI233" s="152">
        <f>IF(N233="nulová",J233,0)</f>
        <v>0</v>
      </c>
      <c r="BJ233" s="13" t="s">
        <v>86</v>
      </c>
      <c r="BK233" s="153">
        <f>ROUND(I233*H233,3)</f>
        <v>18.782</v>
      </c>
      <c r="BL233" s="13" t="s">
        <v>233</v>
      </c>
      <c r="BM233" s="151" t="s">
        <v>849</v>
      </c>
    </row>
    <row r="234" spans="2:65" s="11" customFormat="1" ht="25.9" customHeight="1" x14ac:dyDescent="0.2">
      <c r="B234" s="132"/>
      <c r="D234" s="133" t="s">
        <v>72</v>
      </c>
      <c r="E234" s="134" t="s">
        <v>275</v>
      </c>
      <c r="F234" s="134" t="s">
        <v>276</v>
      </c>
      <c r="I234" s="171"/>
      <c r="J234" s="172">
        <f>BK234</f>
        <v>6750</v>
      </c>
      <c r="L234" s="132"/>
      <c r="M234" s="135"/>
      <c r="P234" s="136">
        <f>P235</f>
        <v>0</v>
      </c>
      <c r="R234" s="136">
        <f>R235</f>
        <v>7.7489999999999989E-2</v>
      </c>
      <c r="T234" s="137">
        <f>T235</f>
        <v>0</v>
      </c>
      <c r="AR234" s="133" t="s">
        <v>176</v>
      </c>
      <c r="AT234" s="138" t="s">
        <v>72</v>
      </c>
      <c r="AU234" s="138" t="s">
        <v>73</v>
      </c>
      <c r="AY234" s="133" t="s">
        <v>163</v>
      </c>
      <c r="BK234" s="139">
        <f>BK235</f>
        <v>6750</v>
      </c>
    </row>
    <row r="235" spans="2:65" s="11" customFormat="1" ht="22.9" customHeight="1" x14ac:dyDescent="0.2">
      <c r="B235" s="132"/>
      <c r="D235" s="133" t="s">
        <v>72</v>
      </c>
      <c r="E235" s="140" t="s">
        <v>277</v>
      </c>
      <c r="F235" s="140" t="s">
        <v>278</v>
      </c>
      <c r="I235" s="171"/>
      <c r="J235" s="173">
        <f>BK235</f>
        <v>6750</v>
      </c>
      <c r="L235" s="132"/>
      <c r="M235" s="135"/>
      <c r="P235" s="136">
        <f>SUM(P236:P238)</f>
        <v>0</v>
      </c>
      <c r="R235" s="136">
        <f>SUM(R236:R238)</f>
        <v>7.7489999999999989E-2</v>
      </c>
      <c r="T235" s="137">
        <f>SUM(T236:T238)</f>
        <v>0</v>
      </c>
      <c r="AR235" s="133" t="s">
        <v>176</v>
      </c>
      <c r="AT235" s="138" t="s">
        <v>72</v>
      </c>
      <c r="AU235" s="138" t="s">
        <v>80</v>
      </c>
      <c r="AY235" s="133" t="s">
        <v>163</v>
      </c>
      <c r="BK235" s="139">
        <f>SUM(BK236:BK238)</f>
        <v>6750</v>
      </c>
    </row>
    <row r="236" spans="2:65" s="1" customFormat="1" ht="13.9" customHeight="1" x14ac:dyDescent="0.2">
      <c r="B236" s="115"/>
      <c r="C236" s="141" t="s">
        <v>569</v>
      </c>
      <c r="D236" s="141" t="s">
        <v>165</v>
      </c>
      <c r="E236" s="142" t="s">
        <v>721</v>
      </c>
      <c r="F236" s="143" t="s">
        <v>722</v>
      </c>
      <c r="G236" s="144" t="s">
        <v>187</v>
      </c>
      <c r="H236" s="145">
        <v>27</v>
      </c>
      <c r="I236" s="174">
        <v>50</v>
      </c>
      <c r="J236" s="175">
        <f>ROUND(I236*H236,3)</f>
        <v>1350</v>
      </c>
      <c r="K236" s="147"/>
      <c r="L236" s="27"/>
      <c r="M236" s="148" t="s">
        <v>1</v>
      </c>
      <c r="N236" s="114" t="s">
        <v>39</v>
      </c>
      <c r="P236" s="149">
        <f>O236*H236</f>
        <v>0</v>
      </c>
      <c r="Q236" s="149">
        <v>0</v>
      </c>
      <c r="R236" s="149">
        <f>Q236*H236</f>
        <v>0</v>
      </c>
      <c r="S236" s="149">
        <v>0</v>
      </c>
      <c r="T236" s="150">
        <f>S236*H236</f>
        <v>0</v>
      </c>
      <c r="AR236" s="151" t="s">
        <v>282</v>
      </c>
      <c r="AT236" s="151" t="s">
        <v>165</v>
      </c>
      <c r="AU236" s="151" t="s">
        <v>86</v>
      </c>
      <c r="AY236" s="13" t="s">
        <v>163</v>
      </c>
      <c r="BE236" s="152">
        <f>IF(N236="základná",J236,0)</f>
        <v>0</v>
      </c>
      <c r="BF236" s="152">
        <f>IF(N236="znížená",J236,0)</f>
        <v>1350</v>
      </c>
      <c r="BG236" s="152">
        <f>IF(N236="zákl. prenesená",J236,0)</f>
        <v>0</v>
      </c>
      <c r="BH236" s="152">
        <f>IF(N236="zníž. prenesená",J236,0)</f>
        <v>0</v>
      </c>
      <c r="BI236" s="152">
        <f>IF(N236="nulová",J236,0)</f>
        <v>0</v>
      </c>
      <c r="BJ236" s="13" t="s">
        <v>86</v>
      </c>
      <c r="BK236" s="153">
        <f>ROUND(I236*H236,3)</f>
        <v>1350</v>
      </c>
      <c r="BL236" s="13" t="s">
        <v>282</v>
      </c>
      <c r="BM236" s="151" t="s">
        <v>850</v>
      </c>
    </row>
    <row r="237" spans="2:65" s="1" customFormat="1" ht="13.9" customHeight="1" x14ac:dyDescent="0.2">
      <c r="B237" s="115"/>
      <c r="C237" s="159" t="s">
        <v>573</v>
      </c>
      <c r="D237" s="159" t="s">
        <v>275</v>
      </c>
      <c r="E237" s="160" t="s">
        <v>725</v>
      </c>
      <c r="F237" s="161" t="s">
        <v>726</v>
      </c>
      <c r="G237" s="162" t="s">
        <v>187</v>
      </c>
      <c r="H237" s="163">
        <v>27</v>
      </c>
      <c r="I237" s="176">
        <v>150</v>
      </c>
      <c r="J237" s="177">
        <f>ROUND(I237*H237,3)</f>
        <v>4050</v>
      </c>
      <c r="K237" s="164"/>
      <c r="L237" s="165"/>
      <c r="M237" s="166" t="s">
        <v>1</v>
      </c>
      <c r="N237" s="167" t="s">
        <v>39</v>
      </c>
      <c r="P237" s="149">
        <f>O237*H237</f>
        <v>0</v>
      </c>
      <c r="Q237" s="149">
        <v>2.7699999999999999E-3</v>
      </c>
      <c r="R237" s="149">
        <f>Q237*H237</f>
        <v>7.4789999999999995E-2</v>
      </c>
      <c r="S237" s="149">
        <v>0</v>
      </c>
      <c r="T237" s="150">
        <f>S237*H237</f>
        <v>0</v>
      </c>
      <c r="AR237" s="151" t="s">
        <v>727</v>
      </c>
      <c r="AT237" s="151" t="s">
        <v>275</v>
      </c>
      <c r="AU237" s="151" t="s">
        <v>86</v>
      </c>
      <c r="AY237" s="13" t="s">
        <v>163</v>
      </c>
      <c r="BE237" s="152">
        <f>IF(N237="základná",J237,0)</f>
        <v>0</v>
      </c>
      <c r="BF237" s="152">
        <f>IF(N237="znížená",J237,0)</f>
        <v>4050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3" t="s">
        <v>86</v>
      </c>
      <c r="BK237" s="153">
        <f>ROUND(I237*H237,3)</f>
        <v>4050</v>
      </c>
      <c r="BL237" s="13" t="s">
        <v>727</v>
      </c>
      <c r="BM237" s="151" t="s">
        <v>851</v>
      </c>
    </row>
    <row r="238" spans="2:65" s="1" customFormat="1" ht="13.9" customHeight="1" x14ac:dyDescent="0.2">
      <c r="B238" s="115"/>
      <c r="C238" s="159" t="s">
        <v>577</v>
      </c>
      <c r="D238" s="159" t="s">
        <v>275</v>
      </c>
      <c r="E238" s="160" t="s">
        <v>730</v>
      </c>
      <c r="F238" s="161" t="s">
        <v>731</v>
      </c>
      <c r="G238" s="162" t="s">
        <v>187</v>
      </c>
      <c r="H238" s="163">
        <v>27</v>
      </c>
      <c r="I238" s="176">
        <v>50</v>
      </c>
      <c r="J238" s="177">
        <f>ROUND(I238*H238,3)</f>
        <v>1350</v>
      </c>
      <c r="K238" s="164"/>
      <c r="L238" s="165"/>
      <c r="M238" s="168" t="s">
        <v>1</v>
      </c>
      <c r="N238" s="169" t="s">
        <v>39</v>
      </c>
      <c r="O238" s="156"/>
      <c r="P238" s="157">
        <f>O238*H238</f>
        <v>0</v>
      </c>
      <c r="Q238" s="157">
        <v>1E-4</v>
      </c>
      <c r="R238" s="157">
        <f>Q238*H238</f>
        <v>2.7000000000000001E-3</v>
      </c>
      <c r="S238" s="157">
        <v>0</v>
      </c>
      <c r="T238" s="158">
        <f>S238*H238</f>
        <v>0</v>
      </c>
      <c r="AR238" s="151" t="s">
        <v>727</v>
      </c>
      <c r="AT238" s="151" t="s">
        <v>275</v>
      </c>
      <c r="AU238" s="151" t="s">
        <v>86</v>
      </c>
      <c r="AY238" s="13" t="s">
        <v>163</v>
      </c>
      <c r="BE238" s="152">
        <f>IF(N238="základná",J238,0)</f>
        <v>0</v>
      </c>
      <c r="BF238" s="152">
        <f>IF(N238="znížená",J238,0)</f>
        <v>1350</v>
      </c>
      <c r="BG238" s="152">
        <f>IF(N238="zákl. prenesená",J238,0)</f>
        <v>0</v>
      </c>
      <c r="BH238" s="152">
        <f>IF(N238="zníž. prenesená",J238,0)</f>
        <v>0</v>
      </c>
      <c r="BI238" s="152">
        <f>IF(N238="nulová",J238,0)</f>
        <v>0</v>
      </c>
      <c r="BJ238" s="13" t="s">
        <v>86</v>
      </c>
      <c r="BK238" s="153">
        <f>ROUND(I238*H238,3)</f>
        <v>1350</v>
      </c>
      <c r="BL238" s="13" t="s">
        <v>727</v>
      </c>
      <c r="BM238" s="151" t="s">
        <v>852</v>
      </c>
    </row>
    <row r="239" spans="2:65" s="1" customFormat="1" ht="6.95" customHeight="1" x14ac:dyDescent="0.2">
      <c r="B239" s="39"/>
      <c r="C239" s="40"/>
      <c r="D239" s="40"/>
      <c r="E239" s="40"/>
      <c r="F239" s="40"/>
      <c r="G239" s="40"/>
      <c r="H239" s="40"/>
      <c r="I239" s="40"/>
      <c r="J239" s="40"/>
      <c r="K239" s="40"/>
      <c r="L239" s="27"/>
    </row>
  </sheetData>
  <autoFilter ref="C146:K238" xr:uid="{00000000-0009-0000-0000-000004000000}"/>
  <mergeCells count="17">
    <mergeCell ref="E20:H20"/>
    <mergeCell ref="E29:H29"/>
    <mergeCell ref="E139:H139"/>
    <mergeCell ref="E137:H137"/>
    <mergeCell ref="L2:V2"/>
    <mergeCell ref="D121:F121"/>
    <mergeCell ref="D122:F122"/>
    <mergeCell ref="D123:F123"/>
    <mergeCell ref="E135:H135"/>
    <mergeCell ref="E85:H85"/>
    <mergeCell ref="E87:H87"/>
    <mergeCell ref="E89:H89"/>
    <mergeCell ref="D119:F119"/>
    <mergeCell ref="D120:F120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8"/>
  <sheetViews>
    <sheetView showGridLines="0" topLeftCell="A23" workbookViewId="0">
      <selection activeCell="G77" sqref="G77"/>
    </sheetView>
  </sheetViews>
  <sheetFormatPr defaultRowHeight="11.2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2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102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117</v>
      </c>
      <c r="L4" s="16"/>
      <c r="M4" s="8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14</v>
      </c>
      <c r="L6" s="16"/>
    </row>
    <row r="7" spans="2:46" ht="27" customHeight="1" x14ac:dyDescent="0.2">
      <c r="B7" s="16"/>
      <c r="E7" s="224" t="str">
        <f>'Rekapitulácia stavby'!K6</f>
        <v>SPŠ J. Murgaša B.Bystrica - kompletná rekonštrukcia objektov - zníženie energetickej náročnosti</v>
      </c>
      <c r="F7" s="227"/>
      <c r="G7" s="227"/>
      <c r="H7" s="227"/>
      <c r="L7" s="16"/>
    </row>
    <row r="8" spans="2:46" ht="12" customHeight="1" x14ac:dyDescent="0.2">
      <c r="B8" s="16"/>
      <c r="D8" s="23" t="s">
        <v>118</v>
      </c>
      <c r="L8" s="16"/>
    </row>
    <row r="9" spans="2:46" s="1" customFormat="1" ht="14.45" customHeight="1" x14ac:dyDescent="0.2">
      <c r="B9" s="27"/>
      <c r="E9" s="224" t="s">
        <v>853</v>
      </c>
      <c r="F9" s="223"/>
      <c r="G9" s="223"/>
      <c r="H9" s="223"/>
      <c r="L9" s="27"/>
    </row>
    <row r="10" spans="2:46" s="1" customFormat="1" ht="12" customHeight="1" x14ac:dyDescent="0.2">
      <c r="B10" s="27"/>
      <c r="D10" s="23" t="s">
        <v>120</v>
      </c>
      <c r="L10" s="27"/>
    </row>
    <row r="11" spans="2:46" s="1" customFormat="1" ht="15.6" customHeight="1" x14ac:dyDescent="0.2">
      <c r="B11" s="27"/>
      <c r="E11" s="185" t="s">
        <v>854</v>
      </c>
      <c r="F11" s="223"/>
      <c r="G11" s="223"/>
      <c r="H11" s="223"/>
      <c r="L11" s="27"/>
    </row>
    <row r="12" spans="2:46" s="1" customFormat="1" x14ac:dyDescent="0.2">
      <c r="B12" s="27"/>
      <c r="L12" s="27"/>
    </row>
    <row r="13" spans="2:46" s="1" customFormat="1" ht="12" customHeight="1" x14ac:dyDescent="0.2">
      <c r="B13" s="27"/>
      <c r="D13" s="23" t="s">
        <v>16</v>
      </c>
      <c r="F13" s="21" t="s">
        <v>1</v>
      </c>
      <c r="I13" s="23" t="s">
        <v>17</v>
      </c>
      <c r="J13" s="21" t="s">
        <v>1</v>
      </c>
      <c r="L13" s="27"/>
    </row>
    <row r="14" spans="2:46" s="1" customFormat="1" ht="12" customHeight="1" x14ac:dyDescent="0.2">
      <c r="B14" s="27"/>
      <c r="D14" s="23" t="s">
        <v>18</v>
      </c>
      <c r="F14" s="21" t="s">
        <v>19</v>
      </c>
      <c r="I14" s="23" t="s">
        <v>20</v>
      </c>
      <c r="J14" s="47">
        <f>'Rekapitulácia stavby'!AN8</f>
        <v>44630</v>
      </c>
      <c r="L14" s="27"/>
    </row>
    <row r="15" spans="2:46" s="1" customFormat="1" ht="10.9" customHeight="1" x14ac:dyDescent="0.2">
      <c r="B15" s="27"/>
      <c r="L15" s="27"/>
    </row>
    <row r="16" spans="2:46" s="1" customFormat="1" ht="12" customHeight="1" x14ac:dyDescent="0.2">
      <c r="B16" s="27"/>
      <c r="D16" s="23" t="s">
        <v>21</v>
      </c>
      <c r="I16" s="23" t="s">
        <v>22</v>
      </c>
      <c r="J16" s="21" t="s">
        <v>1</v>
      </c>
      <c r="L16" s="27"/>
    </row>
    <row r="17" spans="2:12" s="1" customFormat="1" ht="18" customHeight="1" x14ac:dyDescent="0.2">
      <c r="B17" s="27"/>
      <c r="E17" s="21" t="s">
        <v>23</v>
      </c>
      <c r="I17" s="23" t="s">
        <v>24</v>
      </c>
      <c r="J17" s="21" t="s">
        <v>1</v>
      </c>
      <c r="L17" s="27"/>
    </row>
    <row r="18" spans="2:12" s="1" customFormat="1" ht="6.95" customHeight="1" x14ac:dyDescent="0.2">
      <c r="B18" s="27"/>
      <c r="L18" s="27"/>
    </row>
    <row r="19" spans="2:12" s="1" customFormat="1" ht="12" customHeight="1" x14ac:dyDescent="0.2">
      <c r="B19" s="27"/>
      <c r="D19" s="23" t="s">
        <v>25</v>
      </c>
      <c r="I19" s="23" t="s">
        <v>22</v>
      </c>
      <c r="J19" s="24" t="str">
        <f>'Rekapitulácia stavby'!AN13</f>
        <v>47210621</v>
      </c>
      <c r="L19" s="27"/>
    </row>
    <row r="20" spans="2:12" s="1" customFormat="1" ht="18" customHeight="1" x14ac:dyDescent="0.2">
      <c r="B20" s="27"/>
      <c r="E20" s="228" t="str">
        <f>'Rekapitulácia stavby'!E14</f>
        <v>VERÓNY OaS s.r.o., Priemyselná 936/3, Krupina</v>
      </c>
      <c r="F20" s="196"/>
      <c r="G20" s="196"/>
      <c r="H20" s="196"/>
      <c r="I20" s="23" t="s">
        <v>24</v>
      </c>
      <c r="J20" s="24" t="str">
        <f>'Rekapitulácia stavby'!AN14</f>
        <v>SK 2023810382</v>
      </c>
      <c r="L20" s="27"/>
    </row>
    <row r="21" spans="2:12" s="1" customFormat="1" ht="6.95" customHeight="1" x14ac:dyDescent="0.2">
      <c r="B21" s="27"/>
      <c r="L21" s="27"/>
    </row>
    <row r="22" spans="2:12" s="1" customFormat="1" ht="12" customHeight="1" x14ac:dyDescent="0.2">
      <c r="B22" s="27"/>
      <c r="D22" s="23" t="s">
        <v>26</v>
      </c>
      <c r="I22" s="23" t="s">
        <v>22</v>
      </c>
      <c r="J22" s="21" t="s">
        <v>1</v>
      </c>
      <c r="L22" s="27"/>
    </row>
    <row r="23" spans="2:12" s="1" customFormat="1" ht="18" customHeight="1" x14ac:dyDescent="0.2">
      <c r="B23" s="27"/>
      <c r="E23" s="21" t="s">
        <v>27</v>
      </c>
      <c r="I23" s="23" t="s">
        <v>24</v>
      </c>
      <c r="J23" s="21" t="s">
        <v>1</v>
      </c>
      <c r="L23" s="27"/>
    </row>
    <row r="24" spans="2:12" s="1" customFormat="1" ht="6.95" customHeight="1" x14ac:dyDescent="0.2">
      <c r="B24" s="27"/>
      <c r="L24" s="27"/>
    </row>
    <row r="25" spans="2:12" s="1" customFormat="1" ht="12" customHeight="1" x14ac:dyDescent="0.2">
      <c r="B25" s="27"/>
      <c r="D25" s="23" t="s">
        <v>30</v>
      </c>
      <c r="I25" s="23" t="s">
        <v>22</v>
      </c>
      <c r="J25" s="21" t="str">
        <f>IF('Rekapitulácia stavby'!AN19="","",'Rekapitulácia stavby'!AN19)</f>
        <v/>
      </c>
      <c r="L25" s="27"/>
    </row>
    <row r="26" spans="2:12" s="1" customFormat="1" ht="18" customHeight="1" x14ac:dyDescent="0.2">
      <c r="B26" s="27"/>
      <c r="E26" s="21" t="str">
        <f>IF('Rekapitulácia stavby'!E20="","",'Rekapitulácia stavby'!E20)</f>
        <v xml:space="preserve"> </v>
      </c>
      <c r="I26" s="23" t="s">
        <v>24</v>
      </c>
      <c r="J26" s="21" t="str">
        <f>IF('Rekapitulácia stavby'!AN20="","",'Rekapitulácia stavby'!AN20)</f>
        <v/>
      </c>
      <c r="L26" s="27"/>
    </row>
    <row r="27" spans="2:12" s="1" customFormat="1" ht="6.95" customHeight="1" x14ac:dyDescent="0.2">
      <c r="B27" s="27"/>
      <c r="L27" s="27"/>
    </row>
    <row r="28" spans="2:12" s="1" customFormat="1" ht="12" customHeight="1" x14ac:dyDescent="0.2">
      <c r="B28" s="27"/>
      <c r="D28" s="23" t="s">
        <v>32</v>
      </c>
      <c r="L28" s="27"/>
    </row>
    <row r="29" spans="2:12" s="7" customFormat="1" ht="14.45" customHeight="1" x14ac:dyDescent="0.2">
      <c r="B29" s="88"/>
      <c r="E29" s="201" t="s">
        <v>1</v>
      </c>
      <c r="F29" s="201"/>
      <c r="G29" s="201"/>
      <c r="H29" s="201"/>
      <c r="L29" s="88"/>
    </row>
    <row r="30" spans="2:12" s="1" customFormat="1" ht="6.95" customHeight="1" x14ac:dyDescent="0.2">
      <c r="B30" s="27"/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D32" s="21" t="s">
        <v>122</v>
      </c>
      <c r="J32" s="89">
        <f>J98</f>
        <v>8196.621000000001</v>
      </c>
      <c r="L32" s="27"/>
    </row>
    <row r="33" spans="2:12" s="1" customFormat="1" ht="14.45" customHeight="1" x14ac:dyDescent="0.2">
      <c r="B33" s="27"/>
      <c r="D33" s="90" t="s">
        <v>123</v>
      </c>
      <c r="J33" s="89">
        <f>J112</f>
        <v>0</v>
      </c>
      <c r="L33" s="27"/>
    </row>
    <row r="34" spans="2:12" s="1" customFormat="1" ht="25.35" customHeight="1" x14ac:dyDescent="0.2">
      <c r="B34" s="27"/>
      <c r="D34" s="91" t="s">
        <v>33</v>
      </c>
      <c r="J34" s="60">
        <f>ROUND(J32 + J33, 2)</f>
        <v>8196.6200000000008</v>
      </c>
      <c r="L34" s="27"/>
    </row>
    <row r="35" spans="2:12" s="1" customFormat="1" ht="6.95" customHeight="1" x14ac:dyDescent="0.2">
      <c r="B35" s="27"/>
      <c r="D35" s="48"/>
      <c r="E35" s="48"/>
      <c r="F35" s="48"/>
      <c r="G35" s="48"/>
      <c r="H35" s="48"/>
      <c r="I35" s="48"/>
      <c r="J35" s="48"/>
      <c r="K35" s="48"/>
      <c r="L35" s="27"/>
    </row>
    <row r="36" spans="2:12" s="1" customFormat="1" ht="14.45" customHeight="1" x14ac:dyDescent="0.2">
      <c r="B36" s="27"/>
      <c r="F36" s="30" t="s">
        <v>35</v>
      </c>
      <c r="I36" s="30" t="s">
        <v>34</v>
      </c>
      <c r="J36" s="30" t="s">
        <v>36</v>
      </c>
      <c r="L36" s="27"/>
    </row>
    <row r="37" spans="2:12" s="1" customFormat="1" ht="14.45" customHeight="1" x14ac:dyDescent="0.2">
      <c r="B37" s="27"/>
      <c r="D37" s="92" t="s">
        <v>37</v>
      </c>
      <c r="E37" s="23" t="s">
        <v>38</v>
      </c>
      <c r="F37" s="80">
        <f>ROUND((SUM(BE112:BE119) + SUM(BE141:BE187)),  2)</f>
        <v>0</v>
      </c>
      <c r="I37" s="93">
        <v>0.2</v>
      </c>
      <c r="J37" s="80">
        <f>ROUND(((SUM(BE112:BE119) + SUM(BE141:BE187))*I37),  2)</f>
        <v>0</v>
      </c>
      <c r="L37" s="27"/>
    </row>
    <row r="38" spans="2:12" s="1" customFormat="1" ht="14.45" customHeight="1" x14ac:dyDescent="0.2">
      <c r="B38" s="27"/>
      <c r="E38" s="23" t="s">
        <v>39</v>
      </c>
      <c r="F38" s="80">
        <f>ROUND((SUM(BF112:BF119) + SUM(BF141:BF187)),  2)</f>
        <v>8196.6200000000008</v>
      </c>
      <c r="I38" s="93">
        <v>0.2</v>
      </c>
      <c r="J38" s="80">
        <f>ROUND(((SUM(BF112:BF119) + SUM(BF141:BF187))*I38),  2)</f>
        <v>1639.32</v>
      </c>
      <c r="L38" s="27"/>
    </row>
    <row r="39" spans="2:12" s="1" customFormat="1" ht="14.45" hidden="1" customHeight="1" x14ac:dyDescent="0.2">
      <c r="B39" s="27"/>
      <c r="E39" s="23" t="s">
        <v>40</v>
      </c>
      <c r="F39" s="80">
        <f>ROUND((SUM(BG112:BG119) + SUM(BG141:BG187)),  2)</f>
        <v>0</v>
      </c>
      <c r="I39" s="93">
        <v>0.2</v>
      </c>
      <c r="J39" s="80">
        <f>0</f>
        <v>0</v>
      </c>
      <c r="L39" s="27"/>
    </row>
    <row r="40" spans="2:12" s="1" customFormat="1" ht="14.45" hidden="1" customHeight="1" x14ac:dyDescent="0.2">
      <c r="B40" s="27"/>
      <c r="E40" s="23" t="s">
        <v>41</v>
      </c>
      <c r="F40" s="80">
        <f>ROUND((SUM(BH112:BH119) + SUM(BH141:BH187)),  2)</f>
        <v>0</v>
      </c>
      <c r="I40" s="93">
        <v>0.2</v>
      </c>
      <c r="J40" s="80">
        <f>0</f>
        <v>0</v>
      </c>
      <c r="L40" s="27"/>
    </row>
    <row r="41" spans="2:12" s="1" customFormat="1" ht="14.45" hidden="1" customHeight="1" x14ac:dyDescent="0.2">
      <c r="B41" s="27"/>
      <c r="E41" s="23" t="s">
        <v>42</v>
      </c>
      <c r="F41" s="80">
        <f>ROUND((SUM(BI112:BI119) + SUM(BI141:BI187)),  2)</f>
        <v>0</v>
      </c>
      <c r="I41" s="93">
        <v>0</v>
      </c>
      <c r="J41" s="80">
        <f>0</f>
        <v>0</v>
      </c>
      <c r="L41" s="27"/>
    </row>
    <row r="42" spans="2:12" s="1" customFormat="1" ht="6.95" customHeight="1" x14ac:dyDescent="0.2">
      <c r="B42" s="27"/>
      <c r="L42" s="27"/>
    </row>
    <row r="43" spans="2:12" s="1" customFormat="1" ht="25.35" customHeight="1" x14ac:dyDescent="0.2">
      <c r="B43" s="27"/>
      <c r="C43" s="94"/>
      <c r="D43" s="95" t="s">
        <v>43</v>
      </c>
      <c r="E43" s="51"/>
      <c r="F43" s="51"/>
      <c r="G43" s="96" t="s">
        <v>44</v>
      </c>
      <c r="H43" s="97" t="s">
        <v>45</v>
      </c>
      <c r="I43" s="51"/>
      <c r="J43" s="98">
        <f>SUM(J34:J41)</f>
        <v>9835.94</v>
      </c>
      <c r="K43" s="99"/>
      <c r="L43" s="27"/>
    </row>
    <row r="44" spans="2:12" s="1" customFormat="1" ht="14.45" customHeight="1" x14ac:dyDescent="0.2">
      <c r="B44" s="27"/>
      <c r="L44" s="27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7"/>
      <c r="D61" s="38" t="s">
        <v>48</v>
      </c>
      <c r="E61" s="29"/>
      <c r="F61" s="100" t="s">
        <v>49</v>
      </c>
      <c r="G61" s="38" t="s">
        <v>48</v>
      </c>
      <c r="H61" s="29"/>
      <c r="I61" s="29"/>
      <c r="J61" s="101" t="s">
        <v>49</v>
      </c>
      <c r="K61" s="29"/>
      <c r="L61" s="27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7"/>
      <c r="D76" s="38" t="s">
        <v>48</v>
      </c>
      <c r="E76" s="29"/>
      <c r="F76" s="100" t="s">
        <v>49</v>
      </c>
      <c r="G76" s="38" t="s">
        <v>1492</v>
      </c>
      <c r="H76" s="29"/>
      <c r="I76" s="29"/>
      <c r="J76" s="101" t="s">
        <v>49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12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 x14ac:dyDescent="0.2">
      <c r="B82" s="27"/>
      <c r="C82" s="17" t="s">
        <v>124</v>
      </c>
      <c r="L82" s="27"/>
    </row>
    <row r="83" spans="2:12" s="1" customFormat="1" ht="6.95" customHeight="1" x14ac:dyDescent="0.2">
      <c r="B83" s="27"/>
      <c r="L83" s="27"/>
    </row>
    <row r="84" spans="2:12" s="1" customFormat="1" ht="12" customHeight="1" x14ac:dyDescent="0.2">
      <c r="B84" s="27"/>
      <c r="C84" s="23" t="s">
        <v>14</v>
      </c>
      <c r="L84" s="27"/>
    </row>
    <row r="85" spans="2:12" s="1" customFormat="1" ht="27" customHeight="1" x14ac:dyDescent="0.2">
      <c r="B85" s="27"/>
      <c r="E85" s="224" t="str">
        <f>E7</f>
        <v>SPŠ J. Murgaša B.Bystrica - kompletná rekonštrukcia objektov - zníženie energetickej náročnosti</v>
      </c>
      <c r="F85" s="227"/>
      <c r="G85" s="227"/>
      <c r="H85" s="227"/>
      <c r="L85" s="27"/>
    </row>
    <row r="86" spans="2:12" ht="12" customHeight="1" x14ac:dyDescent="0.2">
      <c r="B86" s="16"/>
      <c r="C86" s="23" t="s">
        <v>118</v>
      </c>
      <c r="L86" s="16"/>
    </row>
    <row r="87" spans="2:12" s="1" customFormat="1" ht="14.45" customHeight="1" x14ac:dyDescent="0.2">
      <c r="B87" s="27"/>
      <c r="E87" s="224" t="s">
        <v>853</v>
      </c>
      <c r="F87" s="223"/>
      <c r="G87" s="223"/>
      <c r="H87" s="223"/>
      <c r="L87" s="27"/>
    </row>
    <row r="88" spans="2:12" s="1" customFormat="1" ht="12" customHeight="1" x14ac:dyDescent="0.2">
      <c r="B88" s="27"/>
      <c r="C88" s="23" t="s">
        <v>120</v>
      </c>
      <c r="L88" s="27"/>
    </row>
    <row r="89" spans="2:12" s="1" customFormat="1" ht="15.6" customHeight="1" x14ac:dyDescent="0.2">
      <c r="B89" s="27"/>
      <c r="E89" s="185" t="str">
        <f>E11</f>
        <v>C1 - Búracie práce</v>
      </c>
      <c r="F89" s="223"/>
      <c r="G89" s="223"/>
      <c r="H89" s="223"/>
      <c r="L89" s="27"/>
    </row>
    <row r="90" spans="2:12" s="1" customFormat="1" ht="6.95" customHeight="1" x14ac:dyDescent="0.2">
      <c r="B90" s="27"/>
      <c r="L90" s="27"/>
    </row>
    <row r="91" spans="2:12" s="1" customFormat="1" ht="12" customHeight="1" x14ac:dyDescent="0.2">
      <c r="B91" s="27"/>
      <c r="C91" s="23" t="s">
        <v>18</v>
      </c>
      <c r="F91" s="21" t="str">
        <f>F14</f>
        <v>Hurbanova 6, 975 18 BB</v>
      </c>
      <c r="I91" s="23" t="s">
        <v>20</v>
      </c>
      <c r="J91" s="47">
        <f>IF(J14="","",J14)</f>
        <v>44630</v>
      </c>
      <c r="L91" s="27"/>
    </row>
    <row r="92" spans="2:12" s="1" customFormat="1" ht="6.95" customHeight="1" x14ac:dyDescent="0.2">
      <c r="B92" s="27"/>
      <c r="L92" s="27"/>
    </row>
    <row r="93" spans="2:12" s="1" customFormat="1" ht="40.9" customHeight="1" x14ac:dyDescent="0.2">
      <c r="B93" s="27"/>
      <c r="C93" s="23" t="s">
        <v>21</v>
      </c>
      <c r="F93" s="21" t="str">
        <f>E17</f>
        <v>SPŠ J. Murgaša, Banská Bystrica</v>
      </c>
      <c r="I93" s="23" t="s">
        <v>26</v>
      </c>
      <c r="J93" s="25" t="str">
        <f>E23</f>
        <v>VISIA s.r.o ,Sládkovičova 2052/50A Šala</v>
      </c>
      <c r="L93" s="27"/>
    </row>
    <row r="94" spans="2:12" s="1" customFormat="1" ht="15.6" customHeight="1" x14ac:dyDescent="0.2">
      <c r="B94" s="27"/>
      <c r="C94" s="23" t="s">
        <v>25</v>
      </c>
      <c r="F94" s="21" t="str">
        <f>IF(E20="","",E20)</f>
        <v>VERÓNY OaS s.r.o., Priemyselná 936/3, Krupina</v>
      </c>
      <c r="I94" s="23" t="s">
        <v>30</v>
      </c>
      <c r="J94" s="25" t="str">
        <f>E26</f>
        <v xml:space="preserve"> </v>
      </c>
      <c r="L94" s="27"/>
    </row>
    <row r="95" spans="2:12" s="1" customFormat="1" ht="10.35" customHeight="1" x14ac:dyDescent="0.2">
      <c r="B95" s="27"/>
      <c r="L95" s="27"/>
    </row>
    <row r="96" spans="2:12" s="1" customFormat="1" ht="29.25" customHeight="1" x14ac:dyDescent="0.2">
      <c r="B96" s="27"/>
      <c r="C96" s="102" t="s">
        <v>125</v>
      </c>
      <c r="D96" s="94"/>
      <c r="E96" s="94"/>
      <c r="F96" s="94"/>
      <c r="G96" s="94"/>
      <c r="H96" s="94"/>
      <c r="I96" s="94"/>
      <c r="J96" s="103" t="s">
        <v>126</v>
      </c>
      <c r="K96" s="94"/>
      <c r="L96" s="27"/>
    </row>
    <row r="97" spans="2:47" s="1" customFormat="1" ht="10.35" customHeight="1" x14ac:dyDescent="0.2">
      <c r="B97" s="27"/>
      <c r="L97" s="27"/>
    </row>
    <row r="98" spans="2:47" s="1" customFormat="1" ht="22.9" customHeight="1" x14ac:dyDescent="0.2">
      <c r="B98" s="27"/>
      <c r="C98" s="104" t="s">
        <v>127</v>
      </c>
      <c r="J98" s="60">
        <f>J141</f>
        <v>8196.621000000001</v>
      </c>
      <c r="L98" s="27"/>
      <c r="AU98" s="13" t="s">
        <v>128</v>
      </c>
    </row>
    <row r="99" spans="2:47" s="8" customFormat="1" ht="24.95" customHeight="1" x14ac:dyDescent="0.2">
      <c r="B99" s="105"/>
      <c r="D99" s="106" t="s">
        <v>129</v>
      </c>
      <c r="E99" s="107"/>
      <c r="F99" s="107"/>
      <c r="G99" s="107"/>
      <c r="H99" s="107"/>
      <c r="I99" s="107"/>
      <c r="J99" s="108">
        <f>J142</f>
        <v>5335.0870000000004</v>
      </c>
      <c r="L99" s="105"/>
    </row>
    <row r="100" spans="2:47" s="9" customFormat="1" ht="19.899999999999999" customHeight="1" x14ac:dyDescent="0.2">
      <c r="B100" s="109"/>
      <c r="D100" s="110" t="s">
        <v>130</v>
      </c>
      <c r="E100" s="111"/>
      <c r="F100" s="111"/>
      <c r="G100" s="111"/>
      <c r="H100" s="111"/>
      <c r="I100" s="111"/>
      <c r="J100" s="112">
        <f>J143</f>
        <v>1019.1120000000001</v>
      </c>
      <c r="L100" s="109"/>
    </row>
    <row r="101" spans="2:47" s="9" customFormat="1" ht="19.899999999999999" customHeight="1" x14ac:dyDescent="0.2">
      <c r="B101" s="109"/>
      <c r="D101" s="110" t="s">
        <v>131</v>
      </c>
      <c r="E101" s="111"/>
      <c r="F101" s="111"/>
      <c r="G101" s="111"/>
      <c r="H101" s="111"/>
      <c r="I101" s="111"/>
      <c r="J101" s="112">
        <f>J146</f>
        <v>4315.9750000000004</v>
      </c>
      <c r="L101" s="109"/>
    </row>
    <row r="102" spans="2:47" s="8" customFormat="1" ht="24.95" customHeight="1" x14ac:dyDescent="0.2">
      <c r="B102" s="105"/>
      <c r="D102" s="106" t="s">
        <v>132</v>
      </c>
      <c r="E102" s="107"/>
      <c r="F102" s="107"/>
      <c r="G102" s="107"/>
      <c r="H102" s="107"/>
      <c r="I102" s="107"/>
      <c r="J102" s="108">
        <f>J161</f>
        <v>2391.9740000000002</v>
      </c>
      <c r="L102" s="105"/>
    </row>
    <row r="103" spans="2:47" s="9" customFormat="1" ht="19.899999999999999" customHeight="1" x14ac:dyDescent="0.2">
      <c r="B103" s="109"/>
      <c r="D103" s="110" t="s">
        <v>297</v>
      </c>
      <c r="E103" s="111"/>
      <c r="F103" s="111"/>
      <c r="G103" s="111"/>
      <c r="H103" s="111"/>
      <c r="I103" s="111"/>
      <c r="J103" s="112">
        <f>J162</f>
        <v>35.683</v>
      </c>
      <c r="L103" s="109"/>
    </row>
    <row r="104" spans="2:47" s="9" customFormat="1" ht="19.899999999999999" customHeight="1" x14ac:dyDescent="0.2">
      <c r="B104" s="109"/>
      <c r="D104" s="110" t="s">
        <v>133</v>
      </c>
      <c r="E104" s="111"/>
      <c r="F104" s="111"/>
      <c r="G104" s="111"/>
      <c r="H104" s="111"/>
      <c r="I104" s="111"/>
      <c r="J104" s="112">
        <f>J164</f>
        <v>60.2</v>
      </c>
      <c r="L104" s="109"/>
    </row>
    <row r="105" spans="2:47" s="9" customFormat="1" ht="19.899999999999999" customHeight="1" x14ac:dyDescent="0.2">
      <c r="B105" s="109"/>
      <c r="D105" s="110" t="s">
        <v>134</v>
      </c>
      <c r="E105" s="111"/>
      <c r="F105" s="111"/>
      <c r="G105" s="111"/>
      <c r="H105" s="111"/>
      <c r="I105" s="111"/>
      <c r="J105" s="112">
        <f>J166</f>
        <v>452.851</v>
      </c>
      <c r="L105" s="109"/>
    </row>
    <row r="106" spans="2:47" s="9" customFormat="1" ht="19.899999999999999" customHeight="1" x14ac:dyDescent="0.2">
      <c r="B106" s="109"/>
      <c r="D106" s="110" t="s">
        <v>135</v>
      </c>
      <c r="E106" s="111"/>
      <c r="F106" s="111"/>
      <c r="G106" s="111"/>
      <c r="H106" s="111"/>
      <c r="I106" s="111"/>
      <c r="J106" s="112">
        <f>J176</f>
        <v>35.200000000000003</v>
      </c>
      <c r="L106" s="109"/>
    </row>
    <row r="107" spans="2:47" s="9" customFormat="1" ht="19.899999999999999" customHeight="1" x14ac:dyDescent="0.2">
      <c r="B107" s="109"/>
      <c r="D107" s="110" t="s">
        <v>136</v>
      </c>
      <c r="E107" s="111"/>
      <c r="F107" s="111"/>
      <c r="G107" s="111"/>
      <c r="H107" s="111"/>
      <c r="I107" s="111"/>
      <c r="J107" s="112">
        <f>J178</f>
        <v>1808.04</v>
      </c>
      <c r="L107" s="109"/>
    </row>
    <row r="108" spans="2:47" s="8" customFormat="1" ht="24.95" customHeight="1" x14ac:dyDescent="0.2">
      <c r="B108" s="105"/>
      <c r="D108" s="106" t="s">
        <v>137</v>
      </c>
      <c r="E108" s="107"/>
      <c r="F108" s="107"/>
      <c r="G108" s="107"/>
      <c r="H108" s="107"/>
      <c r="I108" s="107"/>
      <c r="J108" s="108">
        <f>J183</f>
        <v>469.56</v>
      </c>
      <c r="L108" s="105"/>
    </row>
    <row r="109" spans="2:47" s="9" customFormat="1" ht="19.899999999999999" customHeight="1" x14ac:dyDescent="0.2">
      <c r="B109" s="109"/>
      <c r="D109" s="110" t="s">
        <v>138</v>
      </c>
      <c r="E109" s="111"/>
      <c r="F109" s="111"/>
      <c r="G109" s="111"/>
      <c r="H109" s="111"/>
      <c r="I109" s="111"/>
      <c r="J109" s="112">
        <f>J184</f>
        <v>469.56</v>
      </c>
      <c r="L109" s="109"/>
    </row>
    <row r="110" spans="2:47" s="1" customFormat="1" ht="21.75" customHeight="1" x14ac:dyDescent="0.2">
      <c r="B110" s="27"/>
      <c r="L110" s="27"/>
    </row>
    <row r="111" spans="2:47" s="1" customFormat="1" ht="6.95" customHeight="1" x14ac:dyDescent="0.2">
      <c r="B111" s="27"/>
      <c r="L111" s="27"/>
    </row>
    <row r="112" spans="2:47" s="1" customFormat="1" ht="29.25" customHeight="1" x14ac:dyDescent="0.2">
      <c r="B112" s="27"/>
      <c r="C112" s="104" t="s">
        <v>139</v>
      </c>
      <c r="J112" s="113">
        <f>ROUND(J113 + J114 + J115 + J116 + J117 + J118,2)</f>
        <v>0</v>
      </c>
      <c r="L112" s="27"/>
      <c r="N112" s="114" t="s">
        <v>37</v>
      </c>
    </row>
    <row r="113" spans="2:65" s="1" customFormat="1" ht="18" customHeight="1" x14ac:dyDescent="0.2">
      <c r="B113" s="115"/>
      <c r="C113" s="116"/>
      <c r="D113" s="225" t="s">
        <v>140</v>
      </c>
      <c r="E113" s="226"/>
      <c r="F113" s="226"/>
      <c r="G113" s="116"/>
      <c r="H113" s="116"/>
      <c r="I113" s="116"/>
      <c r="J113" s="118">
        <v>0</v>
      </c>
      <c r="K113" s="116"/>
      <c r="L113" s="115"/>
      <c r="M113" s="116"/>
      <c r="N113" s="119" t="s">
        <v>39</v>
      </c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  <c r="AA113" s="116"/>
      <c r="AB113" s="116"/>
      <c r="AC113" s="116"/>
      <c r="AD113" s="116"/>
      <c r="AE113" s="116"/>
      <c r="AF113" s="116"/>
      <c r="AG113" s="116"/>
      <c r="AH113" s="116"/>
      <c r="AI113" s="116"/>
      <c r="AJ113" s="116"/>
      <c r="AK113" s="116"/>
      <c r="AL113" s="116"/>
      <c r="AM113" s="116"/>
      <c r="AN113" s="116"/>
      <c r="AO113" s="116"/>
      <c r="AP113" s="116"/>
      <c r="AQ113" s="116"/>
      <c r="AR113" s="116"/>
      <c r="AS113" s="116"/>
      <c r="AT113" s="116"/>
      <c r="AU113" s="116"/>
      <c r="AV113" s="116"/>
      <c r="AW113" s="116"/>
      <c r="AX113" s="116"/>
      <c r="AY113" s="120" t="s">
        <v>141</v>
      </c>
      <c r="AZ113" s="116"/>
      <c r="BA113" s="116"/>
      <c r="BB113" s="116"/>
      <c r="BC113" s="116"/>
      <c r="BD113" s="116"/>
      <c r="BE113" s="121">
        <f t="shared" ref="BE113:BE118" si="0">IF(N113="základná",J113,0)</f>
        <v>0</v>
      </c>
      <c r="BF113" s="121">
        <f t="shared" ref="BF113:BF118" si="1">IF(N113="znížená",J113,0)</f>
        <v>0</v>
      </c>
      <c r="BG113" s="121">
        <f t="shared" ref="BG113:BG118" si="2">IF(N113="zákl. prenesená",J113,0)</f>
        <v>0</v>
      </c>
      <c r="BH113" s="121">
        <f t="shared" ref="BH113:BH118" si="3">IF(N113="zníž. prenesená",J113,0)</f>
        <v>0</v>
      </c>
      <c r="BI113" s="121">
        <f t="shared" ref="BI113:BI118" si="4">IF(N113="nulová",J113,0)</f>
        <v>0</v>
      </c>
      <c r="BJ113" s="120" t="s">
        <v>86</v>
      </c>
      <c r="BK113" s="116"/>
      <c r="BL113" s="116"/>
      <c r="BM113" s="116"/>
    </row>
    <row r="114" spans="2:65" s="1" customFormat="1" ht="18" customHeight="1" x14ac:dyDescent="0.2">
      <c r="B114" s="115"/>
      <c r="C114" s="116"/>
      <c r="D114" s="225" t="s">
        <v>142</v>
      </c>
      <c r="E114" s="226"/>
      <c r="F114" s="226"/>
      <c r="G114" s="116"/>
      <c r="H114" s="116"/>
      <c r="I114" s="116"/>
      <c r="J114" s="118">
        <v>0</v>
      </c>
      <c r="K114" s="116"/>
      <c r="L114" s="115"/>
      <c r="M114" s="116"/>
      <c r="N114" s="119" t="s">
        <v>39</v>
      </c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  <c r="AE114" s="116"/>
      <c r="AF114" s="116"/>
      <c r="AG114" s="116"/>
      <c r="AH114" s="116"/>
      <c r="AI114" s="116"/>
      <c r="AJ114" s="116"/>
      <c r="AK114" s="116"/>
      <c r="AL114" s="116"/>
      <c r="AM114" s="116"/>
      <c r="AN114" s="116"/>
      <c r="AO114" s="116"/>
      <c r="AP114" s="116"/>
      <c r="AQ114" s="116"/>
      <c r="AR114" s="116"/>
      <c r="AS114" s="116"/>
      <c r="AT114" s="116"/>
      <c r="AU114" s="116"/>
      <c r="AV114" s="116"/>
      <c r="AW114" s="116"/>
      <c r="AX114" s="116"/>
      <c r="AY114" s="120" t="s">
        <v>141</v>
      </c>
      <c r="AZ114" s="116"/>
      <c r="BA114" s="116"/>
      <c r="BB114" s="116"/>
      <c r="BC114" s="116"/>
      <c r="BD114" s="116"/>
      <c r="BE114" s="121">
        <f t="shared" si="0"/>
        <v>0</v>
      </c>
      <c r="BF114" s="121">
        <f t="shared" si="1"/>
        <v>0</v>
      </c>
      <c r="BG114" s="121">
        <f t="shared" si="2"/>
        <v>0</v>
      </c>
      <c r="BH114" s="121">
        <f t="shared" si="3"/>
        <v>0</v>
      </c>
      <c r="BI114" s="121">
        <f t="shared" si="4"/>
        <v>0</v>
      </c>
      <c r="BJ114" s="120" t="s">
        <v>86</v>
      </c>
      <c r="BK114" s="116"/>
      <c r="BL114" s="116"/>
      <c r="BM114" s="116"/>
    </row>
    <row r="115" spans="2:65" s="1" customFormat="1" ht="18" customHeight="1" x14ac:dyDescent="0.2">
      <c r="B115" s="115"/>
      <c r="C115" s="116"/>
      <c r="D115" s="225" t="s">
        <v>143</v>
      </c>
      <c r="E115" s="226"/>
      <c r="F115" s="226"/>
      <c r="G115" s="116"/>
      <c r="H115" s="116"/>
      <c r="I115" s="116"/>
      <c r="J115" s="118">
        <v>0</v>
      </c>
      <c r="K115" s="116"/>
      <c r="L115" s="115"/>
      <c r="M115" s="116"/>
      <c r="N115" s="119" t="s">
        <v>39</v>
      </c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/>
      <c r="AM115" s="116"/>
      <c r="AN115" s="116"/>
      <c r="AO115" s="116"/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20" t="s">
        <v>141</v>
      </c>
      <c r="AZ115" s="116"/>
      <c r="BA115" s="116"/>
      <c r="BB115" s="116"/>
      <c r="BC115" s="116"/>
      <c r="BD115" s="116"/>
      <c r="BE115" s="121">
        <f t="shared" si="0"/>
        <v>0</v>
      </c>
      <c r="BF115" s="121">
        <f t="shared" si="1"/>
        <v>0</v>
      </c>
      <c r="BG115" s="121">
        <f t="shared" si="2"/>
        <v>0</v>
      </c>
      <c r="BH115" s="121">
        <f t="shared" si="3"/>
        <v>0</v>
      </c>
      <c r="BI115" s="121">
        <f t="shared" si="4"/>
        <v>0</v>
      </c>
      <c r="BJ115" s="120" t="s">
        <v>86</v>
      </c>
      <c r="BK115" s="116"/>
      <c r="BL115" s="116"/>
      <c r="BM115" s="116"/>
    </row>
    <row r="116" spans="2:65" s="1" customFormat="1" ht="18" customHeight="1" x14ac:dyDescent="0.2">
      <c r="B116" s="115"/>
      <c r="C116" s="116"/>
      <c r="D116" s="225" t="s">
        <v>144</v>
      </c>
      <c r="E116" s="226"/>
      <c r="F116" s="226"/>
      <c r="G116" s="116"/>
      <c r="H116" s="116"/>
      <c r="I116" s="116"/>
      <c r="J116" s="118">
        <v>0</v>
      </c>
      <c r="K116" s="116"/>
      <c r="L116" s="115"/>
      <c r="M116" s="116"/>
      <c r="N116" s="119" t="s">
        <v>39</v>
      </c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/>
      <c r="AM116" s="116"/>
      <c r="AN116" s="116"/>
      <c r="AO116" s="116"/>
      <c r="AP116" s="116"/>
      <c r="AQ116" s="116"/>
      <c r="AR116" s="116"/>
      <c r="AS116" s="116"/>
      <c r="AT116" s="116"/>
      <c r="AU116" s="116"/>
      <c r="AV116" s="116"/>
      <c r="AW116" s="116"/>
      <c r="AX116" s="116"/>
      <c r="AY116" s="120" t="s">
        <v>141</v>
      </c>
      <c r="AZ116" s="116"/>
      <c r="BA116" s="116"/>
      <c r="BB116" s="116"/>
      <c r="BC116" s="116"/>
      <c r="BD116" s="116"/>
      <c r="BE116" s="121">
        <f t="shared" si="0"/>
        <v>0</v>
      </c>
      <c r="BF116" s="121">
        <f t="shared" si="1"/>
        <v>0</v>
      </c>
      <c r="BG116" s="121">
        <f t="shared" si="2"/>
        <v>0</v>
      </c>
      <c r="BH116" s="121">
        <f t="shared" si="3"/>
        <v>0</v>
      </c>
      <c r="BI116" s="121">
        <f t="shared" si="4"/>
        <v>0</v>
      </c>
      <c r="BJ116" s="120" t="s">
        <v>86</v>
      </c>
      <c r="BK116" s="116"/>
      <c r="BL116" s="116"/>
      <c r="BM116" s="116"/>
    </row>
    <row r="117" spans="2:65" s="1" customFormat="1" ht="18" customHeight="1" x14ac:dyDescent="0.2">
      <c r="B117" s="115"/>
      <c r="C117" s="116"/>
      <c r="D117" s="225" t="s">
        <v>145</v>
      </c>
      <c r="E117" s="226"/>
      <c r="F117" s="226"/>
      <c r="G117" s="116"/>
      <c r="H117" s="116"/>
      <c r="I117" s="116"/>
      <c r="J117" s="118">
        <v>0</v>
      </c>
      <c r="K117" s="116"/>
      <c r="L117" s="115"/>
      <c r="M117" s="116"/>
      <c r="N117" s="119" t="s">
        <v>39</v>
      </c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  <c r="AF117" s="116"/>
      <c r="AG117" s="116"/>
      <c r="AH117" s="116"/>
      <c r="AI117" s="116"/>
      <c r="AJ117" s="116"/>
      <c r="AK117" s="116"/>
      <c r="AL117" s="116"/>
      <c r="AM117" s="116"/>
      <c r="AN117" s="116"/>
      <c r="AO117" s="116"/>
      <c r="AP117" s="116"/>
      <c r="AQ117" s="116"/>
      <c r="AR117" s="116"/>
      <c r="AS117" s="116"/>
      <c r="AT117" s="116"/>
      <c r="AU117" s="116"/>
      <c r="AV117" s="116"/>
      <c r="AW117" s="116"/>
      <c r="AX117" s="116"/>
      <c r="AY117" s="120" t="s">
        <v>141</v>
      </c>
      <c r="AZ117" s="116"/>
      <c r="BA117" s="116"/>
      <c r="BB117" s="116"/>
      <c r="BC117" s="116"/>
      <c r="BD117" s="116"/>
      <c r="BE117" s="121">
        <f t="shared" si="0"/>
        <v>0</v>
      </c>
      <c r="BF117" s="121">
        <f t="shared" si="1"/>
        <v>0</v>
      </c>
      <c r="BG117" s="121">
        <f t="shared" si="2"/>
        <v>0</v>
      </c>
      <c r="BH117" s="121">
        <f t="shared" si="3"/>
        <v>0</v>
      </c>
      <c r="BI117" s="121">
        <f t="shared" si="4"/>
        <v>0</v>
      </c>
      <c r="BJ117" s="120" t="s">
        <v>86</v>
      </c>
      <c r="BK117" s="116"/>
      <c r="BL117" s="116"/>
      <c r="BM117" s="116"/>
    </row>
    <row r="118" spans="2:65" s="1" customFormat="1" ht="18" customHeight="1" x14ac:dyDescent="0.2">
      <c r="B118" s="115"/>
      <c r="C118" s="116"/>
      <c r="D118" s="117" t="s">
        <v>146</v>
      </c>
      <c r="E118" s="116"/>
      <c r="F118" s="116"/>
      <c r="G118" s="116"/>
      <c r="H118" s="116"/>
      <c r="I118" s="116"/>
      <c r="J118" s="118">
        <f>ROUND(J32*T118,2)</f>
        <v>0</v>
      </c>
      <c r="K118" s="116"/>
      <c r="L118" s="115"/>
      <c r="M118" s="116"/>
      <c r="N118" s="119" t="s">
        <v>39</v>
      </c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  <c r="AE118" s="116"/>
      <c r="AF118" s="116"/>
      <c r="AG118" s="116"/>
      <c r="AH118" s="116"/>
      <c r="AI118" s="116"/>
      <c r="AJ118" s="116"/>
      <c r="AK118" s="116"/>
      <c r="AL118" s="116"/>
      <c r="AM118" s="116"/>
      <c r="AN118" s="116"/>
      <c r="AO118" s="116"/>
      <c r="AP118" s="116"/>
      <c r="AQ118" s="116"/>
      <c r="AR118" s="116"/>
      <c r="AS118" s="116"/>
      <c r="AT118" s="116"/>
      <c r="AU118" s="116"/>
      <c r="AV118" s="116"/>
      <c r="AW118" s="116"/>
      <c r="AX118" s="116"/>
      <c r="AY118" s="120" t="s">
        <v>147</v>
      </c>
      <c r="AZ118" s="116"/>
      <c r="BA118" s="116"/>
      <c r="BB118" s="116"/>
      <c r="BC118" s="116"/>
      <c r="BD118" s="116"/>
      <c r="BE118" s="121">
        <f t="shared" si="0"/>
        <v>0</v>
      </c>
      <c r="BF118" s="121">
        <f t="shared" si="1"/>
        <v>0</v>
      </c>
      <c r="BG118" s="121">
        <f t="shared" si="2"/>
        <v>0</v>
      </c>
      <c r="BH118" s="121">
        <f t="shared" si="3"/>
        <v>0</v>
      </c>
      <c r="BI118" s="121">
        <f t="shared" si="4"/>
        <v>0</v>
      </c>
      <c r="BJ118" s="120" t="s">
        <v>86</v>
      </c>
      <c r="BK118" s="116"/>
      <c r="BL118" s="116"/>
      <c r="BM118" s="116"/>
    </row>
    <row r="119" spans="2:65" s="1" customFormat="1" x14ac:dyDescent="0.2">
      <c r="B119" s="27"/>
      <c r="L119" s="27"/>
    </row>
    <row r="120" spans="2:65" s="1" customFormat="1" ht="29.25" customHeight="1" x14ac:dyDescent="0.2">
      <c r="B120" s="27"/>
      <c r="C120" s="122" t="s">
        <v>148</v>
      </c>
      <c r="D120" s="94"/>
      <c r="E120" s="94"/>
      <c r="F120" s="94"/>
      <c r="G120" s="94"/>
      <c r="H120" s="94"/>
      <c r="I120" s="94"/>
      <c r="J120" s="123">
        <f>ROUND(J98+J112,2)</f>
        <v>8196.6200000000008</v>
      </c>
      <c r="K120" s="94"/>
      <c r="L120" s="27"/>
    </row>
    <row r="121" spans="2:65" s="1" customFormat="1" ht="6.95" customHeight="1" x14ac:dyDescent="0.2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27"/>
    </row>
    <row r="125" spans="2:65" s="1" customFormat="1" ht="6.95" customHeight="1" x14ac:dyDescent="0.2"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27"/>
    </row>
    <row r="126" spans="2:65" s="1" customFormat="1" ht="24.95" customHeight="1" x14ac:dyDescent="0.2">
      <c r="B126" s="27"/>
      <c r="C126" s="17" t="s">
        <v>149</v>
      </c>
      <c r="L126" s="27"/>
    </row>
    <row r="127" spans="2:65" s="1" customFormat="1" ht="6.95" customHeight="1" x14ac:dyDescent="0.2">
      <c r="B127" s="27"/>
      <c r="L127" s="27"/>
    </row>
    <row r="128" spans="2:65" s="1" customFormat="1" ht="12" customHeight="1" x14ac:dyDescent="0.2">
      <c r="B128" s="27"/>
      <c r="C128" s="23" t="s">
        <v>14</v>
      </c>
      <c r="L128" s="27"/>
    </row>
    <row r="129" spans="2:65" s="1" customFormat="1" ht="27" customHeight="1" x14ac:dyDescent="0.2">
      <c r="B129" s="27"/>
      <c r="E129" s="224" t="str">
        <f>E7</f>
        <v>SPŠ J. Murgaša B.Bystrica - kompletná rekonštrukcia objektov - zníženie energetickej náročnosti</v>
      </c>
      <c r="F129" s="227"/>
      <c r="G129" s="227"/>
      <c r="H129" s="227"/>
      <c r="L129" s="27"/>
    </row>
    <row r="130" spans="2:65" ht="12" customHeight="1" x14ac:dyDescent="0.2">
      <c r="B130" s="16"/>
      <c r="C130" s="23" t="s">
        <v>118</v>
      </c>
      <c r="L130" s="16"/>
    </row>
    <row r="131" spans="2:65" s="1" customFormat="1" ht="14.45" customHeight="1" x14ac:dyDescent="0.2">
      <c r="B131" s="27"/>
      <c r="E131" s="224" t="s">
        <v>853</v>
      </c>
      <c r="F131" s="223"/>
      <c r="G131" s="223"/>
      <c r="H131" s="223"/>
      <c r="L131" s="27"/>
    </row>
    <row r="132" spans="2:65" s="1" customFormat="1" ht="12" customHeight="1" x14ac:dyDescent="0.2">
      <c r="B132" s="27"/>
      <c r="C132" s="23" t="s">
        <v>120</v>
      </c>
      <c r="L132" s="27"/>
    </row>
    <row r="133" spans="2:65" s="1" customFormat="1" ht="15.6" customHeight="1" x14ac:dyDescent="0.2">
      <c r="B133" s="27"/>
      <c r="E133" s="185" t="str">
        <f>E11</f>
        <v>C1 - Búracie práce</v>
      </c>
      <c r="F133" s="223"/>
      <c r="G133" s="223"/>
      <c r="H133" s="223"/>
      <c r="L133" s="27"/>
    </row>
    <row r="134" spans="2:65" s="1" customFormat="1" ht="6.95" customHeight="1" x14ac:dyDescent="0.2">
      <c r="B134" s="27"/>
      <c r="L134" s="27"/>
    </row>
    <row r="135" spans="2:65" s="1" customFormat="1" ht="12" customHeight="1" x14ac:dyDescent="0.2">
      <c r="B135" s="27"/>
      <c r="C135" s="23" t="s">
        <v>18</v>
      </c>
      <c r="F135" s="21" t="str">
        <f>F14</f>
        <v>Hurbanova 6, 975 18 BB</v>
      </c>
      <c r="I135" s="23" t="s">
        <v>20</v>
      </c>
      <c r="J135" s="47">
        <f>IF(J14="","",J14)</f>
        <v>44630</v>
      </c>
      <c r="L135" s="27"/>
    </row>
    <row r="136" spans="2:65" s="1" customFormat="1" ht="6.95" customHeight="1" x14ac:dyDescent="0.2">
      <c r="B136" s="27"/>
      <c r="L136" s="27"/>
    </row>
    <row r="137" spans="2:65" s="1" customFormat="1" ht="40.9" customHeight="1" x14ac:dyDescent="0.2">
      <c r="B137" s="27"/>
      <c r="C137" s="23" t="s">
        <v>21</v>
      </c>
      <c r="F137" s="21" t="str">
        <f>E17</f>
        <v>SPŠ J. Murgaša, Banská Bystrica</v>
      </c>
      <c r="I137" s="23" t="s">
        <v>26</v>
      </c>
      <c r="J137" s="25" t="str">
        <f>E23</f>
        <v>VISIA s.r.o ,Sládkovičova 2052/50A Šala</v>
      </c>
      <c r="L137" s="27"/>
    </row>
    <row r="138" spans="2:65" s="1" customFormat="1" ht="15.6" customHeight="1" x14ac:dyDescent="0.2">
      <c r="B138" s="27"/>
      <c r="C138" s="23" t="s">
        <v>25</v>
      </c>
      <c r="F138" s="21" t="str">
        <f>IF(E20="","",E20)</f>
        <v>VERÓNY OaS s.r.o., Priemyselná 936/3, Krupina</v>
      </c>
      <c r="I138" s="23" t="s">
        <v>30</v>
      </c>
      <c r="J138" s="25" t="str">
        <f>E26</f>
        <v xml:space="preserve"> </v>
      </c>
      <c r="L138" s="27"/>
    </row>
    <row r="139" spans="2:65" s="1" customFormat="1" ht="10.35" customHeight="1" x14ac:dyDescent="0.2">
      <c r="B139" s="27"/>
      <c r="L139" s="27"/>
    </row>
    <row r="140" spans="2:65" s="10" customFormat="1" ht="29.25" customHeight="1" x14ac:dyDescent="0.2">
      <c r="B140" s="124"/>
      <c r="C140" s="125" t="s">
        <v>150</v>
      </c>
      <c r="D140" s="126" t="s">
        <v>58</v>
      </c>
      <c r="E140" s="126" t="s">
        <v>54</v>
      </c>
      <c r="F140" s="126" t="s">
        <v>55</v>
      </c>
      <c r="G140" s="126" t="s">
        <v>151</v>
      </c>
      <c r="H140" s="126" t="s">
        <v>152</v>
      </c>
      <c r="I140" s="126" t="s">
        <v>153</v>
      </c>
      <c r="J140" s="127" t="s">
        <v>126</v>
      </c>
      <c r="K140" s="128" t="s">
        <v>154</v>
      </c>
      <c r="L140" s="124"/>
      <c r="M140" s="53" t="s">
        <v>1</v>
      </c>
      <c r="N140" s="54" t="s">
        <v>37</v>
      </c>
      <c r="O140" s="54" t="s">
        <v>155</v>
      </c>
      <c r="P140" s="54" t="s">
        <v>156</v>
      </c>
      <c r="Q140" s="54" t="s">
        <v>157</v>
      </c>
      <c r="R140" s="54" t="s">
        <v>158</v>
      </c>
      <c r="S140" s="54" t="s">
        <v>159</v>
      </c>
      <c r="T140" s="55" t="s">
        <v>160</v>
      </c>
    </row>
    <row r="141" spans="2:65" s="1" customFormat="1" ht="22.9" customHeight="1" x14ac:dyDescent="0.25">
      <c r="B141" s="27"/>
      <c r="C141" s="58" t="s">
        <v>122</v>
      </c>
      <c r="I141" s="152"/>
      <c r="J141" s="170">
        <f>BK141</f>
        <v>8196.621000000001</v>
      </c>
      <c r="L141" s="27"/>
      <c r="M141" s="56"/>
      <c r="N141" s="48"/>
      <c r="O141" s="48"/>
      <c r="P141" s="129">
        <f>P142+P161+P183</f>
        <v>0</v>
      </c>
      <c r="Q141" s="48"/>
      <c r="R141" s="129">
        <f>R142+R161+R183</f>
        <v>1.4127965999999999E-2</v>
      </c>
      <c r="S141" s="48"/>
      <c r="T141" s="130">
        <f>T142+T161+T183</f>
        <v>70.170708500000003</v>
      </c>
      <c r="AT141" s="13" t="s">
        <v>72</v>
      </c>
      <c r="AU141" s="13" t="s">
        <v>128</v>
      </c>
      <c r="BK141" s="131">
        <f>BK142+BK161+BK183</f>
        <v>8196.621000000001</v>
      </c>
    </row>
    <row r="142" spans="2:65" s="11" customFormat="1" ht="25.9" customHeight="1" x14ac:dyDescent="0.2">
      <c r="B142" s="132"/>
      <c r="D142" s="133" t="s">
        <v>72</v>
      </c>
      <c r="E142" s="134" t="s">
        <v>161</v>
      </c>
      <c r="F142" s="134" t="s">
        <v>162</v>
      </c>
      <c r="I142" s="171"/>
      <c r="J142" s="172">
        <f>BK142</f>
        <v>5335.0870000000004</v>
      </c>
      <c r="L142" s="132"/>
      <c r="M142" s="135"/>
      <c r="P142" s="136">
        <f>P143+P146</f>
        <v>0</v>
      </c>
      <c r="R142" s="136">
        <f>R143+R146</f>
        <v>3.5709660000000001E-3</v>
      </c>
      <c r="T142" s="137">
        <f>T143+T146</f>
        <v>35.538080000000001</v>
      </c>
      <c r="AR142" s="133" t="s">
        <v>80</v>
      </c>
      <c r="AT142" s="138" t="s">
        <v>72</v>
      </c>
      <c r="AU142" s="138" t="s">
        <v>73</v>
      </c>
      <c r="AY142" s="133" t="s">
        <v>163</v>
      </c>
      <c r="BK142" s="139">
        <f>BK143+BK146</f>
        <v>5335.0870000000004</v>
      </c>
    </row>
    <row r="143" spans="2:65" s="11" customFormat="1" ht="22.9" customHeight="1" x14ac:dyDescent="0.2">
      <c r="B143" s="132"/>
      <c r="D143" s="133" t="s">
        <v>72</v>
      </c>
      <c r="E143" s="140" t="s">
        <v>80</v>
      </c>
      <c r="F143" s="140" t="s">
        <v>164</v>
      </c>
      <c r="I143" s="171"/>
      <c r="J143" s="173">
        <f>BK143</f>
        <v>1019.1120000000001</v>
      </c>
      <c r="L143" s="132"/>
      <c r="M143" s="135"/>
      <c r="P143" s="136">
        <f>SUM(P144:P145)</f>
        <v>0</v>
      </c>
      <c r="R143" s="136">
        <f>SUM(R144:R145)</f>
        <v>0</v>
      </c>
      <c r="T143" s="137">
        <f>SUM(T144:T145)</f>
        <v>28.027800000000003</v>
      </c>
      <c r="AR143" s="133" t="s">
        <v>80</v>
      </c>
      <c r="AT143" s="138" t="s">
        <v>72</v>
      </c>
      <c r="AU143" s="138" t="s">
        <v>80</v>
      </c>
      <c r="AY143" s="133" t="s">
        <v>163</v>
      </c>
      <c r="BK143" s="139">
        <f>SUM(BK144:BK145)</f>
        <v>1019.1120000000001</v>
      </c>
    </row>
    <row r="144" spans="2:65" s="1" customFormat="1" ht="22.15" customHeight="1" x14ac:dyDescent="0.2">
      <c r="B144" s="115"/>
      <c r="C144" s="141" t="s">
        <v>80</v>
      </c>
      <c r="D144" s="141" t="s">
        <v>165</v>
      </c>
      <c r="E144" s="142" t="s">
        <v>166</v>
      </c>
      <c r="F144" s="143" t="s">
        <v>167</v>
      </c>
      <c r="G144" s="144" t="s">
        <v>168</v>
      </c>
      <c r="H144" s="145">
        <v>57.6</v>
      </c>
      <c r="I144" s="174">
        <v>1.89</v>
      </c>
      <c r="J144" s="175">
        <f>ROUND(I144*H144,3)</f>
        <v>108.864</v>
      </c>
      <c r="K144" s="147"/>
      <c r="L144" s="27"/>
      <c r="M144" s="148" t="s">
        <v>1</v>
      </c>
      <c r="N144" s="114" t="s">
        <v>39</v>
      </c>
      <c r="P144" s="149">
        <f>O144*H144</f>
        <v>0</v>
      </c>
      <c r="Q144" s="149">
        <v>0</v>
      </c>
      <c r="R144" s="149">
        <f>Q144*H144</f>
        <v>0</v>
      </c>
      <c r="S144" s="149">
        <v>0.13800000000000001</v>
      </c>
      <c r="T144" s="150">
        <f>S144*H144</f>
        <v>7.9488000000000012</v>
      </c>
      <c r="AR144" s="151" t="s">
        <v>169</v>
      </c>
      <c r="AT144" s="151" t="s">
        <v>165</v>
      </c>
      <c r="AU144" s="151" t="s">
        <v>86</v>
      </c>
      <c r="AY144" s="13" t="s">
        <v>163</v>
      </c>
      <c r="BE144" s="152">
        <f>IF(N144="základná",J144,0)</f>
        <v>0</v>
      </c>
      <c r="BF144" s="152">
        <f>IF(N144="znížená",J144,0)</f>
        <v>108.864</v>
      </c>
      <c r="BG144" s="152">
        <f>IF(N144="zákl. prenesená",J144,0)</f>
        <v>0</v>
      </c>
      <c r="BH144" s="152">
        <f>IF(N144="zníž. prenesená",J144,0)</f>
        <v>0</v>
      </c>
      <c r="BI144" s="152">
        <f>IF(N144="nulová",J144,0)</f>
        <v>0</v>
      </c>
      <c r="BJ144" s="13" t="s">
        <v>86</v>
      </c>
      <c r="BK144" s="153">
        <f>ROUND(I144*H144,3)</f>
        <v>108.864</v>
      </c>
      <c r="BL144" s="13" t="s">
        <v>169</v>
      </c>
      <c r="BM144" s="151" t="s">
        <v>855</v>
      </c>
    </row>
    <row r="145" spans="2:65" s="1" customFormat="1" ht="22.15" customHeight="1" x14ac:dyDescent="0.2">
      <c r="B145" s="115"/>
      <c r="C145" s="141" t="s">
        <v>86</v>
      </c>
      <c r="D145" s="141" t="s">
        <v>165</v>
      </c>
      <c r="E145" s="142" t="s">
        <v>171</v>
      </c>
      <c r="F145" s="143" t="s">
        <v>172</v>
      </c>
      <c r="G145" s="144" t="s">
        <v>168</v>
      </c>
      <c r="H145" s="145">
        <v>89.24</v>
      </c>
      <c r="I145" s="174">
        <v>10.199999999999999</v>
      </c>
      <c r="J145" s="175">
        <f>ROUND(I145*H145,3)</f>
        <v>910.24800000000005</v>
      </c>
      <c r="K145" s="147"/>
      <c r="L145" s="27"/>
      <c r="M145" s="148" t="s">
        <v>1</v>
      </c>
      <c r="N145" s="114" t="s">
        <v>39</v>
      </c>
      <c r="P145" s="149">
        <f>O145*H145</f>
        <v>0</v>
      </c>
      <c r="Q145" s="149">
        <v>0</v>
      </c>
      <c r="R145" s="149">
        <f>Q145*H145</f>
        <v>0</v>
      </c>
      <c r="S145" s="149">
        <v>0.22500000000000001</v>
      </c>
      <c r="T145" s="150">
        <f>S145*H145</f>
        <v>20.079000000000001</v>
      </c>
      <c r="AR145" s="151" t="s">
        <v>169</v>
      </c>
      <c r="AT145" s="151" t="s">
        <v>165</v>
      </c>
      <c r="AU145" s="151" t="s">
        <v>86</v>
      </c>
      <c r="AY145" s="13" t="s">
        <v>163</v>
      </c>
      <c r="BE145" s="152">
        <f>IF(N145="základná",J145,0)</f>
        <v>0</v>
      </c>
      <c r="BF145" s="152">
        <f>IF(N145="znížená",J145,0)</f>
        <v>910.24800000000005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3" t="s">
        <v>86</v>
      </c>
      <c r="BK145" s="153">
        <f>ROUND(I145*H145,3)</f>
        <v>910.24800000000005</v>
      </c>
      <c r="BL145" s="13" t="s">
        <v>169</v>
      </c>
      <c r="BM145" s="151" t="s">
        <v>856</v>
      </c>
    </row>
    <row r="146" spans="2:65" s="11" customFormat="1" ht="22.9" customHeight="1" x14ac:dyDescent="0.2">
      <c r="B146" s="132"/>
      <c r="D146" s="133" t="s">
        <v>72</v>
      </c>
      <c r="E146" s="140" t="s">
        <v>174</v>
      </c>
      <c r="F146" s="140" t="s">
        <v>175</v>
      </c>
      <c r="I146" s="171"/>
      <c r="J146" s="173">
        <f>BK146</f>
        <v>4315.9750000000004</v>
      </c>
      <c r="L146" s="132"/>
      <c r="M146" s="135"/>
      <c r="P146" s="136">
        <f>SUM(P147:P160)</f>
        <v>0</v>
      </c>
      <c r="R146" s="136">
        <f>SUM(R147:R160)</f>
        <v>3.5709660000000001E-3</v>
      </c>
      <c r="T146" s="137">
        <f>SUM(T147:T160)</f>
        <v>7.5102800000000007</v>
      </c>
      <c r="AR146" s="133" t="s">
        <v>80</v>
      </c>
      <c r="AT146" s="138" t="s">
        <v>72</v>
      </c>
      <c r="AU146" s="138" t="s">
        <v>80</v>
      </c>
      <c r="AY146" s="133" t="s">
        <v>163</v>
      </c>
      <c r="BK146" s="139">
        <f>SUM(BK147:BK160)</f>
        <v>4315.9750000000004</v>
      </c>
    </row>
    <row r="147" spans="2:65" s="1" customFormat="1" ht="22.15" customHeight="1" x14ac:dyDescent="0.2">
      <c r="B147" s="115"/>
      <c r="C147" s="141" t="s">
        <v>176</v>
      </c>
      <c r="D147" s="141" t="s">
        <v>165</v>
      </c>
      <c r="E147" s="142" t="s">
        <v>177</v>
      </c>
      <c r="F147" s="143" t="s">
        <v>178</v>
      </c>
      <c r="G147" s="144" t="s">
        <v>179</v>
      </c>
      <c r="H147" s="145">
        <v>54.27</v>
      </c>
      <c r="I147" s="174">
        <v>14.47</v>
      </c>
      <c r="J147" s="175">
        <f t="shared" ref="J147:J160" si="5">ROUND(I147*H147,3)</f>
        <v>785.28700000000003</v>
      </c>
      <c r="K147" s="147"/>
      <c r="L147" s="27"/>
      <c r="M147" s="148" t="s">
        <v>1</v>
      </c>
      <c r="N147" s="114" t="s">
        <v>39</v>
      </c>
      <c r="P147" s="149">
        <f t="shared" ref="P147:P160" si="6">O147*H147</f>
        <v>0</v>
      </c>
      <c r="Q147" s="149">
        <v>6.58E-5</v>
      </c>
      <c r="R147" s="149">
        <f t="shared" ref="R147:R160" si="7">Q147*H147</f>
        <v>3.5709660000000001E-3</v>
      </c>
      <c r="S147" s="149">
        <v>0</v>
      </c>
      <c r="T147" s="150">
        <f t="shared" ref="T147:T160" si="8">S147*H147</f>
        <v>0</v>
      </c>
      <c r="AR147" s="151" t="s">
        <v>169</v>
      </c>
      <c r="AT147" s="151" t="s">
        <v>165</v>
      </c>
      <c r="AU147" s="151" t="s">
        <v>86</v>
      </c>
      <c r="AY147" s="13" t="s">
        <v>163</v>
      </c>
      <c r="BE147" s="152">
        <f t="shared" ref="BE147:BE160" si="9">IF(N147="základná",J147,0)</f>
        <v>0</v>
      </c>
      <c r="BF147" s="152">
        <f t="shared" ref="BF147:BF160" si="10">IF(N147="znížená",J147,0)</f>
        <v>785.28700000000003</v>
      </c>
      <c r="BG147" s="152">
        <f t="shared" ref="BG147:BG160" si="11">IF(N147="zákl. prenesená",J147,0)</f>
        <v>0</v>
      </c>
      <c r="BH147" s="152">
        <f t="shared" ref="BH147:BH160" si="12">IF(N147="zníž. prenesená",J147,0)</f>
        <v>0</v>
      </c>
      <c r="BI147" s="152">
        <f t="shared" ref="BI147:BI160" si="13">IF(N147="nulová",J147,0)</f>
        <v>0</v>
      </c>
      <c r="BJ147" s="13" t="s">
        <v>86</v>
      </c>
      <c r="BK147" s="153">
        <f t="shared" ref="BK147:BK160" si="14">ROUND(I147*H147,3)</f>
        <v>785.28700000000003</v>
      </c>
      <c r="BL147" s="13" t="s">
        <v>169</v>
      </c>
      <c r="BM147" s="151" t="s">
        <v>857</v>
      </c>
    </row>
    <row r="148" spans="2:65" s="1" customFormat="1" ht="22.15" customHeight="1" x14ac:dyDescent="0.2">
      <c r="B148" s="115"/>
      <c r="C148" s="141" t="s">
        <v>169</v>
      </c>
      <c r="D148" s="141" t="s">
        <v>165</v>
      </c>
      <c r="E148" s="142" t="s">
        <v>858</v>
      </c>
      <c r="F148" s="143" t="s">
        <v>859</v>
      </c>
      <c r="G148" s="144" t="s">
        <v>179</v>
      </c>
      <c r="H148" s="145">
        <v>41</v>
      </c>
      <c r="I148" s="174">
        <v>16.100000000000001</v>
      </c>
      <c r="J148" s="175">
        <f t="shared" si="5"/>
        <v>660.1</v>
      </c>
      <c r="K148" s="147"/>
      <c r="L148" s="27"/>
      <c r="M148" s="148" t="s">
        <v>1</v>
      </c>
      <c r="N148" s="114" t="s">
        <v>39</v>
      </c>
      <c r="P148" s="149">
        <f t="shared" si="6"/>
        <v>0</v>
      </c>
      <c r="Q148" s="149">
        <v>0</v>
      </c>
      <c r="R148" s="149">
        <f t="shared" si="7"/>
        <v>0</v>
      </c>
      <c r="S148" s="149">
        <v>5.8000000000000003E-2</v>
      </c>
      <c r="T148" s="150">
        <f t="shared" si="8"/>
        <v>2.3780000000000001</v>
      </c>
      <c r="AR148" s="151" t="s">
        <v>169</v>
      </c>
      <c r="AT148" s="151" t="s">
        <v>165</v>
      </c>
      <c r="AU148" s="151" t="s">
        <v>86</v>
      </c>
      <c r="AY148" s="13" t="s">
        <v>163</v>
      </c>
      <c r="BE148" s="152">
        <f t="shared" si="9"/>
        <v>0</v>
      </c>
      <c r="BF148" s="152">
        <f t="shared" si="10"/>
        <v>660.1</v>
      </c>
      <c r="BG148" s="152">
        <f t="shared" si="11"/>
        <v>0</v>
      </c>
      <c r="BH148" s="152">
        <f t="shared" si="12"/>
        <v>0</v>
      </c>
      <c r="BI148" s="152">
        <f t="shared" si="13"/>
        <v>0</v>
      </c>
      <c r="BJ148" s="13" t="s">
        <v>86</v>
      </c>
      <c r="BK148" s="153">
        <f t="shared" si="14"/>
        <v>660.1</v>
      </c>
      <c r="BL148" s="13" t="s">
        <v>169</v>
      </c>
      <c r="BM148" s="151" t="s">
        <v>860</v>
      </c>
    </row>
    <row r="149" spans="2:65" s="1" customFormat="1" ht="22.15" customHeight="1" x14ac:dyDescent="0.2">
      <c r="B149" s="115"/>
      <c r="C149" s="141" t="s">
        <v>184</v>
      </c>
      <c r="D149" s="141" t="s">
        <v>165</v>
      </c>
      <c r="E149" s="142" t="s">
        <v>181</v>
      </c>
      <c r="F149" s="143" t="s">
        <v>182</v>
      </c>
      <c r="G149" s="144" t="s">
        <v>179</v>
      </c>
      <c r="H149" s="145">
        <v>14.8</v>
      </c>
      <c r="I149" s="174">
        <v>4.96</v>
      </c>
      <c r="J149" s="175">
        <f t="shared" si="5"/>
        <v>73.408000000000001</v>
      </c>
      <c r="K149" s="147"/>
      <c r="L149" s="27"/>
      <c r="M149" s="148" t="s">
        <v>1</v>
      </c>
      <c r="N149" s="114" t="s">
        <v>39</v>
      </c>
      <c r="P149" s="149">
        <f t="shared" si="6"/>
        <v>0</v>
      </c>
      <c r="Q149" s="149">
        <v>0</v>
      </c>
      <c r="R149" s="149">
        <f t="shared" si="7"/>
        <v>0</v>
      </c>
      <c r="S149" s="149">
        <v>5.0000000000000001E-3</v>
      </c>
      <c r="T149" s="150">
        <f t="shared" si="8"/>
        <v>7.400000000000001E-2</v>
      </c>
      <c r="AR149" s="151" t="s">
        <v>169</v>
      </c>
      <c r="AT149" s="151" t="s">
        <v>165</v>
      </c>
      <c r="AU149" s="151" t="s">
        <v>86</v>
      </c>
      <c r="AY149" s="13" t="s">
        <v>163</v>
      </c>
      <c r="BE149" s="152">
        <f t="shared" si="9"/>
        <v>0</v>
      </c>
      <c r="BF149" s="152">
        <f t="shared" si="10"/>
        <v>73.408000000000001</v>
      </c>
      <c r="BG149" s="152">
        <f t="shared" si="11"/>
        <v>0</v>
      </c>
      <c r="BH149" s="152">
        <f t="shared" si="12"/>
        <v>0</v>
      </c>
      <c r="BI149" s="152">
        <f t="shared" si="13"/>
        <v>0</v>
      </c>
      <c r="BJ149" s="13" t="s">
        <v>86</v>
      </c>
      <c r="BK149" s="153">
        <f t="shared" si="14"/>
        <v>73.408000000000001</v>
      </c>
      <c r="BL149" s="13" t="s">
        <v>169</v>
      </c>
      <c r="BM149" s="151" t="s">
        <v>861</v>
      </c>
    </row>
    <row r="150" spans="2:65" s="1" customFormat="1" ht="22.15" customHeight="1" x14ac:dyDescent="0.2">
      <c r="B150" s="115"/>
      <c r="C150" s="141" t="s">
        <v>189</v>
      </c>
      <c r="D150" s="141" t="s">
        <v>165</v>
      </c>
      <c r="E150" s="142" t="s">
        <v>185</v>
      </c>
      <c r="F150" s="143" t="s">
        <v>186</v>
      </c>
      <c r="G150" s="144" t="s">
        <v>187</v>
      </c>
      <c r="H150" s="145">
        <v>2</v>
      </c>
      <c r="I150" s="174">
        <v>0.97</v>
      </c>
      <c r="J150" s="175">
        <f t="shared" si="5"/>
        <v>1.94</v>
      </c>
      <c r="K150" s="147"/>
      <c r="L150" s="27"/>
      <c r="M150" s="148" t="s">
        <v>1</v>
      </c>
      <c r="N150" s="114" t="s">
        <v>39</v>
      </c>
      <c r="P150" s="149">
        <f t="shared" si="6"/>
        <v>0</v>
      </c>
      <c r="Q150" s="149">
        <v>0</v>
      </c>
      <c r="R150" s="149">
        <f t="shared" si="7"/>
        <v>0</v>
      </c>
      <c r="S150" s="149">
        <v>0.03</v>
      </c>
      <c r="T150" s="150">
        <f t="shared" si="8"/>
        <v>0.06</v>
      </c>
      <c r="AR150" s="151" t="s">
        <v>169</v>
      </c>
      <c r="AT150" s="151" t="s">
        <v>165</v>
      </c>
      <c r="AU150" s="151" t="s">
        <v>86</v>
      </c>
      <c r="AY150" s="13" t="s">
        <v>163</v>
      </c>
      <c r="BE150" s="152">
        <f t="shared" si="9"/>
        <v>0</v>
      </c>
      <c r="BF150" s="152">
        <f t="shared" si="10"/>
        <v>1.94</v>
      </c>
      <c r="BG150" s="152">
        <f t="shared" si="11"/>
        <v>0</v>
      </c>
      <c r="BH150" s="152">
        <f t="shared" si="12"/>
        <v>0</v>
      </c>
      <c r="BI150" s="152">
        <f t="shared" si="13"/>
        <v>0</v>
      </c>
      <c r="BJ150" s="13" t="s">
        <v>86</v>
      </c>
      <c r="BK150" s="153">
        <f t="shared" si="14"/>
        <v>1.94</v>
      </c>
      <c r="BL150" s="13" t="s">
        <v>169</v>
      </c>
      <c r="BM150" s="151" t="s">
        <v>862</v>
      </c>
    </row>
    <row r="151" spans="2:65" s="1" customFormat="1" ht="22.15" customHeight="1" x14ac:dyDescent="0.2">
      <c r="B151" s="115"/>
      <c r="C151" s="141" t="s">
        <v>193</v>
      </c>
      <c r="D151" s="141" t="s">
        <v>165</v>
      </c>
      <c r="E151" s="142" t="s">
        <v>190</v>
      </c>
      <c r="F151" s="143" t="s">
        <v>191</v>
      </c>
      <c r="G151" s="144" t="s">
        <v>187</v>
      </c>
      <c r="H151" s="145">
        <v>14</v>
      </c>
      <c r="I151" s="174">
        <v>0.46</v>
      </c>
      <c r="J151" s="175">
        <f t="shared" si="5"/>
        <v>6.44</v>
      </c>
      <c r="K151" s="147"/>
      <c r="L151" s="27"/>
      <c r="M151" s="148" t="s">
        <v>1</v>
      </c>
      <c r="N151" s="114" t="s">
        <v>39</v>
      </c>
      <c r="P151" s="149">
        <f t="shared" si="6"/>
        <v>0</v>
      </c>
      <c r="Q151" s="149">
        <v>0</v>
      </c>
      <c r="R151" s="149">
        <f t="shared" si="7"/>
        <v>0</v>
      </c>
      <c r="S151" s="149">
        <v>1.4E-2</v>
      </c>
      <c r="T151" s="150">
        <f t="shared" si="8"/>
        <v>0.19600000000000001</v>
      </c>
      <c r="AR151" s="151" t="s">
        <v>169</v>
      </c>
      <c r="AT151" s="151" t="s">
        <v>165</v>
      </c>
      <c r="AU151" s="151" t="s">
        <v>86</v>
      </c>
      <c r="AY151" s="13" t="s">
        <v>163</v>
      </c>
      <c r="BE151" s="152">
        <f t="shared" si="9"/>
        <v>0</v>
      </c>
      <c r="BF151" s="152">
        <f t="shared" si="10"/>
        <v>6.44</v>
      </c>
      <c r="BG151" s="152">
        <f t="shared" si="11"/>
        <v>0</v>
      </c>
      <c r="BH151" s="152">
        <f t="shared" si="12"/>
        <v>0</v>
      </c>
      <c r="BI151" s="152">
        <f t="shared" si="13"/>
        <v>0</v>
      </c>
      <c r="BJ151" s="13" t="s">
        <v>86</v>
      </c>
      <c r="BK151" s="153">
        <f t="shared" si="14"/>
        <v>6.44</v>
      </c>
      <c r="BL151" s="13" t="s">
        <v>169</v>
      </c>
      <c r="BM151" s="151" t="s">
        <v>863</v>
      </c>
    </row>
    <row r="152" spans="2:65" s="1" customFormat="1" ht="13.9" customHeight="1" x14ac:dyDescent="0.2">
      <c r="B152" s="115"/>
      <c r="C152" s="141" t="s">
        <v>197</v>
      </c>
      <c r="D152" s="141" t="s">
        <v>165</v>
      </c>
      <c r="E152" s="142" t="s">
        <v>194</v>
      </c>
      <c r="F152" s="143" t="s">
        <v>195</v>
      </c>
      <c r="G152" s="144" t="s">
        <v>179</v>
      </c>
      <c r="H152" s="145">
        <v>61.8</v>
      </c>
      <c r="I152" s="174">
        <v>3</v>
      </c>
      <c r="J152" s="175">
        <f t="shared" si="5"/>
        <v>185.4</v>
      </c>
      <c r="K152" s="147"/>
      <c r="L152" s="27"/>
      <c r="M152" s="148" t="s">
        <v>1</v>
      </c>
      <c r="N152" s="114" t="s">
        <v>39</v>
      </c>
      <c r="P152" s="149">
        <f t="shared" si="6"/>
        <v>0</v>
      </c>
      <c r="Q152" s="149">
        <v>0</v>
      </c>
      <c r="R152" s="149">
        <f t="shared" si="7"/>
        <v>0</v>
      </c>
      <c r="S152" s="149">
        <v>7.0000000000000001E-3</v>
      </c>
      <c r="T152" s="150">
        <f t="shared" si="8"/>
        <v>0.43259999999999998</v>
      </c>
      <c r="AR152" s="151" t="s">
        <v>169</v>
      </c>
      <c r="AT152" s="151" t="s">
        <v>165</v>
      </c>
      <c r="AU152" s="151" t="s">
        <v>86</v>
      </c>
      <c r="AY152" s="13" t="s">
        <v>163</v>
      </c>
      <c r="BE152" s="152">
        <f t="shared" si="9"/>
        <v>0</v>
      </c>
      <c r="BF152" s="152">
        <f t="shared" si="10"/>
        <v>185.4</v>
      </c>
      <c r="BG152" s="152">
        <f t="shared" si="11"/>
        <v>0</v>
      </c>
      <c r="BH152" s="152">
        <f t="shared" si="12"/>
        <v>0</v>
      </c>
      <c r="BI152" s="152">
        <f t="shared" si="13"/>
        <v>0</v>
      </c>
      <c r="BJ152" s="13" t="s">
        <v>86</v>
      </c>
      <c r="BK152" s="153">
        <f t="shared" si="14"/>
        <v>185.4</v>
      </c>
      <c r="BL152" s="13" t="s">
        <v>169</v>
      </c>
      <c r="BM152" s="151" t="s">
        <v>864</v>
      </c>
    </row>
    <row r="153" spans="2:65" s="1" customFormat="1" ht="22.15" customHeight="1" x14ac:dyDescent="0.2">
      <c r="B153" s="115"/>
      <c r="C153" s="141" t="s">
        <v>174</v>
      </c>
      <c r="D153" s="141" t="s">
        <v>165</v>
      </c>
      <c r="E153" s="142" t="s">
        <v>198</v>
      </c>
      <c r="F153" s="143" t="s">
        <v>199</v>
      </c>
      <c r="G153" s="144" t="s">
        <v>168</v>
      </c>
      <c r="H153" s="145">
        <v>64.260000000000005</v>
      </c>
      <c r="I153" s="174">
        <v>2.15</v>
      </c>
      <c r="J153" s="175">
        <f t="shared" si="5"/>
        <v>138.15899999999999</v>
      </c>
      <c r="K153" s="147"/>
      <c r="L153" s="27"/>
      <c r="M153" s="148" t="s">
        <v>1</v>
      </c>
      <c r="N153" s="114" t="s">
        <v>39</v>
      </c>
      <c r="P153" s="149">
        <f t="shared" si="6"/>
        <v>0</v>
      </c>
      <c r="Q153" s="149">
        <v>0</v>
      </c>
      <c r="R153" s="149">
        <f t="shared" si="7"/>
        <v>0</v>
      </c>
      <c r="S153" s="149">
        <v>6.8000000000000005E-2</v>
      </c>
      <c r="T153" s="150">
        <f t="shared" si="8"/>
        <v>4.3696800000000007</v>
      </c>
      <c r="AR153" s="151" t="s">
        <v>169</v>
      </c>
      <c r="AT153" s="151" t="s">
        <v>165</v>
      </c>
      <c r="AU153" s="151" t="s">
        <v>86</v>
      </c>
      <c r="AY153" s="13" t="s">
        <v>163</v>
      </c>
      <c r="BE153" s="152">
        <f t="shared" si="9"/>
        <v>0</v>
      </c>
      <c r="BF153" s="152">
        <f t="shared" si="10"/>
        <v>138.15899999999999</v>
      </c>
      <c r="BG153" s="152">
        <f t="shared" si="11"/>
        <v>0</v>
      </c>
      <c r="BH153" s="152">
        <f t="shared" si="12"/>
        <v>0</v>
      </c>
      <c r="BI153" s="152">
        <f t="shared" si="13"/>
        <v>0</v>
      </c>
      <c r="BJ153" s="13" t="s">
        <v>86</v>
      </c>
      <c r="BK153" s="153">
        <f t="shared" si="14"/>
        <v>138.15899999999999</v>
      </c>
      <c r="BL153" s="13" t="s">
        <v>169</v>
      </c>
      <c r="BM153" s="151" t="s">
        <v>865</v>
      </c>
    </row>
    <row r="154" spans="2:65" s="1" customFormat="1" ht="22.15" customHeight="1" x14ac:dyDescent="0.2">
      <c r="B154" s="115"/>
      <c r="C154" s="141" t="s">
        <v>205</v>
      </c>
      <c r="D154" s="141" t="s">
        <v>165</v>
      </c>
      <c r="E154" s="142" t="s">
        <v>201</v>
      </c>
      <c r="F154" s="143" t="s">
        <v>202</v>
      </c>
      <c r="G154" s="144" t="s">
        <v>203</v>
      </c>
      <c r="H154" s="145">
        <v>69.888999999999996</v>
      </c>
      <c r="I154" s="174">
        <v>6.7</v>
      </c>
      <c r="J154" s="175">
        <f t="shared" si="5"/>
        <v>468.25599999999997</v>
      </c>
      <c r="K154" s="147"/>
      <c r="L154" s="27"/>
      <c r="M154" s="148" t="s">
        <v>1</v>
      </c>
      <c r="N154" s="114" t="s">
        <v>39</v>
      </c>
      <c r="P154" s="149">
        <f t="shared" si="6"/>
        <v>0</v>
      </c>
      <c r="Q154" s="149">
        <v>0</v>
      </c>
      <c r="R154" s="149">
        <f t="shared" si="7"/>
        <v>0</v>
      </c>
      <c r="S154" s="149">
        <v>0</v>
      </c>
      <c r="T154" s="150">
        <f t="shared" si="8"/>
        <v>0</v>
      </c>
      <c r="AR154" s="151" t="s">
        <v>169</v>
      </c>
      <c r="AT154" s="151" t="s">
        <v>165</v>
      </c>
      <c r="AU154" s="151" t="s">
        <v>86</v>
      </c>
      <c r="AY154" s="13" t="s">
        <v>163</v>
      </c>
      <c r="BE154" s="152">
        <f t="shared" si="9"/>
        <v>0</v>
      </c>
      <c r="BF154" s="152">
        <f t="shared" si="10"/>
        <v>468.25599999999997</v>
      </c>
      <c r="BG154" s="152">
        <f t="shared" si="11"/>
        <v>0</v>
      </c>
      <c r="BH154" s="152">
        <f t="shared" si="12"/>
        <v>0</v>
      </c>
      <c r="BI154" s="152">
        <f t="shared" si="13"/>
        <v>0</v>
      </c>
      <c r="BJ154" s="13" t="s">
        <v>86</v>
      </c>
      <c r="BK154" s="153">
        <f t="shared" si="14"/>
        <v>468.25599999999997</v>
      </c>
      <c r="BL154" s="13" t="s">
        <v>169</v>
      </c>
      <c r="BM154" s="151" t="s">
        <v>866</v>
      </c>
    </row>
    <row r="155" spans="2:65" s="1" customFormat="1" ht="13.9" customHeight="1" x14ac:dyDescent="0.2">
      <c r="B155" s="115"/>
      <c r="C155" s="141" t="s">
        <v>209</v>
      </c>
      <c r="D155" s="141" t="s">
        <v>165</v>
      </c>
      <c r="E155" s="142" t="s">
        <v>210</v>
      </c>
      <c r="F155" s="143" t="s">
        <v>211</v>
      </c>
      <c r="G155" s="144" t="s">
        <v>203</v>
      </c>
      <c r="H155" s="145">
        <v>69.888999999999996</v>
      </c>
      <c r="I155" s="174">
        <v>7</v>
      </c>
      <c r="J155" s="175">
        <f t="shared" si="5"/>
        <v>489.22300000000001</v>
      </c>
      <c r="K155" s="147"/>
      <c r="L155" s="27"/>
      <c r="M155" s="148" t="s">
        <v>1</v>
      </c>
      <c r="N155" s="114" t="s">
        <v>39</v>
      </c>
      <c r="P155" s="149">
        <f t="shared" si="6"/>
        <v>0</v>
      </c>
      <c r="Q155" s="149">
        <v>0</v>
      </c>
      <c r="R155" s="149">
        <f t="shared" si="7"/>
        <v>0</v>
      </c>
      <c r="S155" s="149">
        <v>0</v>
      </c>
      <c r="T155" s="150">
        <f t="shared" si="8"/>
        <v>0</v>
      </c>
      <c r="AR155" s="151" t="s">
        <v>169</v>
      </c>
      <c r="AT155" s="151" t="s">
        <v>165</v>
      </c>
      <c r="AU155" s="151" t="s">
        <v>86</v>
      </c>
      <c r="AY155" s="13" t="s">
        <v>163</v>
      </c>
      <c r="BE155" s="152">
        <f t="shared" si="9"/>
        <v>0</v>
      </c>
      <c r="BF155" s="152">
        <f t="shared" si="10"/>
        <v>489.22300000000001</v>
      </c>
      <c r="BG155" s="152">
        <f t="shared" si="11"/>
        <v>0</v>
      </c>
      <c r="BH155" s="152">
        <f t="shared" si="12"/>
        <v>0</v>
      </c>
      <c r="BI155" s="152">
        <f t="shared" si="13"/>
        <v>0</v>
      </c>
      <c r="BJ155" s="13" t="s">
        <v>86</v>
      </c>
      <c r="BK155" s="153">
        <f t="shared" si="14"/>
        <v>489.22300000000001</v>
      </c>
      <c r="BL155" s="13" t="s">
        <v>169</v>
      </c>
      <c r="BM155" s="151" t="s">
        <v>867</v>
      </c>
    </row>
    <row r="156" spans="2:65" s="1" customFormat="1" ht="22.15" customHeight="1" x14ac:dyDescent="0.2">
      <c r="B156" s="115"/>
      <c r="C156" s="141" t="s">
        <v>213</v>
      </c>
      <c r="D156" s="141" t="s">
        <v>165</v>
      </c>
      <c r="E156" s="142" t="s">
        <v>214</v>
      </c>
      <c r="F156" s="143" t="s">
        <v>215</v>
      </c>
      <c r="G156" s="144" t="s">
        <v>203</v>
      </c>
      <c r="H156" s="145">
        <v>279.55599999999998</v>
      </c>
      <c r="I156" s="174">
        <v>0.44</v>
      </c>
      <c r="J156" s="175">
        <f t="shared" si="5"/>
        <v>123.005</v>
      </c>
      <c r="K156" s="147"/>
      <c r="L156" s="27"/>
      <c r="M156" s="148" t="s">
        <v>1</v>
      </c>
      <c r="N156" s="114" t="s">
        <v>39</v>
      </c>
      <c r="P156" s="149">
        <f t="shared" si="6"/>
        <v>0</v>
      </c>
      <c r="Q156" s="149">
        <v>0</v>
      </c>
      <c r="R156" s="149">
        <f t="shared" si="7"/>
        <v>0</v>
      </c>
      <c r="S156" s="149">
        <v>0</v>
      </c>
      <c r="T156" s="150">
        <f t="shared" si="8"/>
        <v>0</v>
      </c>
      <c r="AR156" s="151" t="s">
        <v>169</v>
      </c>
      <c r="AT156" s="151" t="s">
        <v>165</v>
      </c>
      <c r="AU156" s="151" t="s">
        <v>86</v>
      </c>
      <c r="AY156" s="13" t="s">
        <v>163</v>
      </c>
      <c r="BE156" s="152">
        <f t="shared" si="9"/>
        <v>0</v>
      </c>
      <c r="BF156" s="152">
        <f t="shared" si="10"/>
        <v>123.005</v>
      </c>
      <c r="BG156" s="152">
        <f t="shared" si="11"/>
        <v>0</v>
      </c>
      <c r="BH156" s="152">
        <f t="shared" si="12"/>
        <v>0</v>
      </c>
      <c r="BI156" s="152">
        <f t="shared" si="13"/>
        <v>0</v>
      </c>
      <c r="BJ156" s="13" t="s">
        <v>86</v>
      </c>
      <c r="BK156" s="153">
        <f t="shared" si="14"/>
        <v>123.005</v>
      </c>
      <c r="BL156" s="13" t="s">
        <v>169</v>
      </c>
      <c r="BM156" s="151" t="s">
        <v>868</v>
      </c>
    </row>
    <row r="157" spans="2:65" s="1" customFormat="1" ht="22.15" customHeight="1" x14ac:dyDescent="0.2">
      <c r="B157" s="115"/>
      <c r="C157" s="141" t="s">
        <v>217</v>
      </c>
      <c r="D157" s="141" t="s">
        <v>165</v>
      </c>
      <c r="E157" s="142" t="s">
        <v>218</v>
      </c>
      <c r="F157" s="143" t="s">
        <v>219</v>
      </c>
      <c r="G157" s="144" t="s">
        <v>203</v>
      </c>
      <c r="H157" s="145">
        <v>69.888999999999996</v>
      </c>
      <c r="I157" s="174">
        <v>5</v>
      </c>
      <c r="J157" s="175">
        <f t="shared" si="5"/>
        <v>349.44499999999999</v>
      </c>
      <c r="K157" s="147"/>
      <c r="L157" s="27"/>
      <c r="M157" s="148" t="s">
        <v>1</v>
      </c>
      <c r="N157" s="114" t="s">
        <v>39</v>
      </c>
      <c r="P157" s="149">
        <f t="shared" si="6"/>
        <v>0</v>
      </c>
      <c r="Q157" s="149">
        <v>0</v>
      </c>
      <c r="R157" s="149">
        <f t="shared" si="7"/>
        <v>0</v>
      </c>
      <c r="S157" s="149">
        <v>0</v>
      </c>
      <c r="T157" s="150">
        <f t="shared" si="8"/>
        <v>0</v>
      </c>
      <c r="AR157" s="151" t="s">
        <v>169</v>
      </c>
      <c r="AT157" s="151" t="s">
        <v>165</v>
      </c>
      <c r="AU157" s="151" t="s">
        <v>86</v>
      </c>
      <c r="AY157" s="13" t="s">
        <v>163</v>
      </c>
      <c r="BE157" s="152">
        <f t="shared" si="9"/>
        <v>0</v>
      </c>
      <c r="BF157" s="152">
        <f t="shared" si="10"/>
        <v>349.44499999999999</v>
      </c>
      <c r="BG157" s="152">
        <f t="shared" si="11"/>
        <v>0</v>
      </c>
      <c r="BH157" s="152">
        <f t="shared" si="12"/>
        <v>0</v>
      </c>
      <c r="BI157" s="152">
        <f t="shared" si="13"/>
        <v>0</v>
      </c>
      <c r="BJ157" s="13" t="s">
        <v>86</v>
      </c>
      <c r="BK157" s="153">
        <f t="shared" si="14"/>
        <v>349.44499999999999</v>
      </c>
      <c r="BL157" s="13" t="s">
        <v>169</v>
      </c>
      <c r="BM157" s="151" t="s">
        <v>869</v>
      </c>
    </row>
    <row r="158" spans="2:65" s="1" customFormat="1" ht="22.15" customHeight="1" x14ac:dyDescent="0.2">
      <c r="B158" s="115"/>
      <c r="C158" s="141" t="s">
        <v>221</v>
      </c>
      <c r="D158" s="141" t="s">
        <v>165</v>
      </c>
      <c r="E158" s="142" t="s">
        <v>222</v>
      </c>
      <c r="F158" s="143" t="s">
        <v>223</v>
      </c>
      <c r="G158" s="144" t="s">
        <v>203</v>
      </c>
      <c r="H158" s="145">
        <v>559.11199999999997</v>
      </c>
      <c r="I158" s="174">
        <v>0.8</v>
      </c>
      <c r="J158" s="175">
        <f t="shared" si="5"/>
        <v>447.29</v>
      </c>
      <c r="K158" s="147"/>
      <c r="L158" s="27"/>
      <c r="M158" s="148" t="s">
        <v>1</v>
      </c>
      <c r="N158" s="114" t="s">
        <v>39</v>
      </c>
      <c r="P158" s="149">
        <f t="shared" si="6"/>
        <v>0</v>
      </c>
      <c r="Q158" s="149">
        <v>0</v>
      </c>
      <c r="R158" s="149">
        <f t="shared" si="7"/>
        <v>0</v>
      </c>
      <c r="S158" s="149">
        <v>0</v>
      </c>
      <c r="T158" s="150">
        <f t="shared" si="8"/>
        <v>0</v>
      </c>
      <c r="AR158" s="151" t="s">
        <v>169</v>
      </c>
      <c r="AT158" s="151" t="s">
        <v>165</v>
      </c>
      <c r="AU158" s="151" t="s">
        <v>86</v>
      </c>
      <c r="AY158" s="13" t="s">
        <v>163</v>
      </c>
      <c r="BE158" s="152">
        <f t="shared" si="9"/>
        <v>0</v>
      </c>
      <c r="BF158" s="152">
        <f t="shared" si="10"/>
        <v>447.29</v>
      </c>
      <c r="BG158" s="152">
        <f t="shared" si="11"/>
        <v>0</v>
      </c>
      <c r="BH158" s="152">
        <f t="shared" si="12"/>
        <v>0</v>
      </c>
      <c r="BI158" s="152">
        <f t="shared" si="13"/>
        <v>0</v>
      </c>
      <c r="BJ158" s="13" t="s">
        <v>86</v>
      </c>
      <c r="BK158" s="153">
        <f t="shared" si="14"/>
        <v>447.29</v>
      </c>
      <c r="BL158" s="13" t="s">
        <v>169</v>
      </c>
      <c r="BM158" s="151" t="s">
        <v>870</v>
      </c>
    </row>
    <row r="159" spans="2:65" s="1" customFormat="1" ht="22.15" customHeight="1" x14ac:dyDescent="0.2">
      <c r="B159" s="115"/>
      <c r="C159" s="141" t="s">
        <v>225</v>
      </c>
      <c r="D159" s="141" t="s">
        <v>165</v>
      </c>
      <c r="E159" s="142" t="s">
        <v>226</v>
      </c>
      <c r="F159" s="143" t="s">
        <v>227</v>
      </c>
      <c r="G159" s="144" t="s">
        <v>203</v>
      </c>
      <c r="H159" s="145">
        <v>69.888999999999996</v>
      </c>
      <c r="I159" s="174">
        <v>8</v>
      </c>
      <c r="J159" s="175">
        <f t="shared" si="5"/>
        <v>559.11199999999997</v>
      </c>
      <c r="K159" s="147"/>
      <c r="L159" s="27"/>
      <c r="M159" s="148" t="s">
        <v>1</v>
      </c>
      <c r="N159" s="114" t="s">
        <v>39</v>
      </c>
      <c r="P159" s="149">
        <f t="shared" si="6"/>
        <v>0</v>
      </c>
      <c r="Q159" s="149">
        <v>0</v>
      </c>
      <c r="R159" s="149">
        <f t="shared" si="7"/>
        <v>0</v>
      </c>
      <c r="S159" s="149">
        <v>0</v>
      </c>
      <c r="T159" s="150">
        <f t="shared" si="8"/>
        <v>0</v>
      </c>
      <c r="AR159" s="151" t="s">
        <v>169</v>
      </c>
      <c r="AT159" s="151" t="s">
        <v>165</v>
      </c>
      <c r="AU159" s="151" t="s">
        <v>86</v>
      </c>
      <c r="AY159" s="13" t="s">
        <v>163</v>
      </c>
      <c r="BE159" s="152">
        <f t="shared" si="9"/>
        <v>0</v>
      </c>
      <c r="BF159" s="152">
        <f t="shared" si="10"/>
        <v>559.11199999999997</v>
      </c>
      <c r="BG159" s="152">
        <f t="shared" si="11"/>
        <v>0</v>
      </c>
      <c r="BH159" s="152">
        <f t="shared" si="12"/>
        <v>0</v>
      </c>
      <c r="BI159" s="152">
        <f t="shared" si="13"/>
        <v>0</v>
      </c>
      <c r="BJ159" s="13" t="s">
        <v>86</v>
      </c>
      <c r="BK159" s="153">
        <f t="shared" si="14"/>
        <v>559.11199999999997</v>
      </c>
      <c r="BL159" s="13" t="s">
        <v>169</v>
      </c>
      <c r="BM159" s="151" t="s">
        <v>871</v>
      </c>
    </row>
    <row r="160" spans="2:65" s="1" customFormat="1" ht="22.15" customHeight="1" x14ac:dyDescent="0.2">
      <c r="B160" s="115"/>
      <c r="C160" s="141" t="s">
        <v>233</v>
      </c>
      <c r="D160" s="141" t="s">
        <v>165</v>
      </c>
      <c r="E160" s="142" t="s">
        <v>872</v>
      </c>
      <c r="F160" s="143" t="s">
        <v>873</v>
      </c>
      <c r="G160" s="144" t="s">
        <v>203</v>
      </c>
      <c r="H160" s="145">
        <v>0.59</v>
      </c>
      <c r="I160" s="174">
        <v>49</v>
      </c>
      <c r="J160" s="175">
        <f t="shared" si="5"/>
        <v>28.91</v>
      </c>
      <c r="K160" s="147"/>
      <c r="L160" s="27"/>
      <c r="M160" s="148" t="s">
        <v>1</v>
      </c>
      <c r="N160" s="114" t="s">
        <v>39</v>
      </c>
      <c r="P160" s="149">
        <f t="shared" si="6"/>
        <v>0</v>
      </c>
      <c r="Q160" s="149">
        <v>0</v>
      </c>
      <c r="R160" s="149">
        <f t="shared" si="7"/>
        <v>0</v>
      </c>
      <c r="S160" s="149">
        <v>0</v>
      </c>
      <c r="T160" s="150">
        <f t="shared" si="8"/>
        <v>0</v>
      </c>
      <c r="AR160" s="151" t="s">
        <v>169</v>
      </c>
      <c r="AT160" s="151" t="s">
        <v>165</v>
      </c>
      <c r="AU160" s="151" t="s">
        <v>86</v>
      </c>
      <c r="AY160" s="13" t="s">
        <v>163</v>
      </c>
      <c r="BE160" s="152">
        <f t="shared" si="9"/>
        <v>0</v>
      </c>
      <c r="BF160" s="152">
        <f t="shared" si="10"/>
        <v>28.91</v>
      </c>
      <c r="BG160" s="152">
        <f t="shared" si="11"/>
        <v>0</v>
      </c>
      <c r="BH160" s="152">
        <f t="shared" si="12"/>
        <v>0</v>
      </c>
      <c r="BI160" s="152">
        <f t="shared" si="13"/>
        <v>0</v>
      </c>
      <c r="BJ160" s="13" t="s">
        <v>86</v>
      </c>
      <c r="BK160" s="153">
        <f t="shared" si="14"/>
        <v>28.91</v>
      </c>
      <c r="BL160" s="13" t="s">
        <v>169</v>
      </c>
      <c r="BM160" s="151" t="s">
        <v>874</v>
      </c>
    </row>
    <row r="161" spans="2:65" s="11" customFormat="1" ht="25.9" customHeight="1" x14ac:dyDescent="0.2">
      <c r="B161" s="132"/>
      <c r="D161" s="133" t="s">
        <v>72</v>
      </c>
      <c r="E161" s="134" t="s">
        <v>229</v>
      </c>
      <c r="F161" s="134" t="s">
        <v>230</v>
      </c>
      <c r="I161" s="171"/>
      <c r="J161" s="172">
        <f>BK161</f>
        <v>2391.9740000000002</v>
      </c>
      <c r="L161" s="132"/>
      <c r="M161" s="135"/>
      <c r="P161" s="136">
        <f>P162+P164+P166+P176+P178</f>
        <v>0</v>
      </c>
      <c r="R161" s="136">
        <f>R162+R164+R166+R176+R178</f>
        <v>1.0556999999999999E-2</v>
      </c>
      <c r="T161" s="137">
        <f>T162+T164+T166+T176+T178</f>
        <v>34.351408499999991</v>
      </c>
      <c r="AR161" s="133" t="s">
        <v>86</v>
      </c>
      <c r="AT161" s="138" t="s">
        <v>72</v>
      </c>
      <c r="AU161" s="138" t="s">
        <v>73</v>
      </c>
      <c r="AY161" s="133" t="s">
        <v>163</v>
      </c>
      <c r="BK161" s="139">
        <f>BK162+BK164+BK166+BK176+BK178</f>
        <v>2391.9740000000002</v>
      </c>
    </row>
    <row r="162" spans="2:65" s="11" customFormat="1" ht="22.9" customHeight="1" x14ac:dyDescent="0.2">
      <c r="B162" s="132"/>
      <c r="D162" s="133" t="s">
        <v>72</v>
      </c>
      <c r="E162" s="140" t="s">
        <v>490</v>
      </c>
      <c r="F162" s="140" t="s">
        <v>491</v>
      </c>
      <c r="I162" s="171"/>
      <c r="J162" s="173">
        <f>BK162</f>
        <v>35.683</v>
      </c>
      <c r="L162" s="132"/>
      <c r="M162" s="135"/>
      <c r="P162" s="136">
        <f>P163</f>
        <v>0</v>
      </c>
      <c r="R162" s="136">
        <f>R163</f>
        <v>0</v>
      </c>
      <c r="T162" s="137">
        <f>T163</f>
        <v>0.59471999999999992</v>
      </c>
      <c r="AR162" s="133" t="s">
        <v>86</v>
      </c>
      <c r="AT162" s="138" t="s">
        <v>72</v>
      </c>
      <c r="AU162" s="138" t="s">
        <v>80</v>
      </c>
      <c r="AY162" s="133" t="s">
        <v>163</v>
      </c>
      <c r="BK162" s="139">
        <f>BK163</f>
        <v>35.683</v>
      </c>
    </row>
    <row r="163" spans="2:65" s="1" customFormat="1" ht="22.15" customHeight="1" x14ac:dyDescent="0.2">
      <c r="B163" s="115"/>
      <c r="C163" s="141" t="s">
        <v>239</v>
      </c>
      <c r="D163" s="141" t="s">
        <v>165</v>
      </c>
      <c r="E163" s="142" t="s">
        <v>875</v>
      </c>
      <c r="F163" s="143" t="s">
        <v>876</v>
      </c>
      <c r="G163" s="144" t="s">
        <v>168</v>
      </c>
      <c r="H163" s="145">
        <v>42.48</v>
      </c>
      <c r="I163" s="174">
        <v>0.84</v>
      </c>
      <c r="J163" s="175">
        <f>ROUND(I163*H163,3)</f>
        <v>35.683</v>
      </c>
      <c r="K163" s="147"/>
      <c r="L163" s="27"/>
      <c r="M163" s="148" t="s">
        <v>1</v>
      </c>
      <c r="N163" s="114" t="s">
        <v>39</v>
      </c>
      <c r="P163" s="149">
        <f>O163*H163</f>
        <v>0</v>
      </c>
      <c r="Q163" s="149">
        <v>0</v>
      </c>
      <c r="R163" s="149">
        <f>Q163*H163</f>
        <v>0</v>
      </c>
      <c r="S163" s="149">
        <v>1.4E-2</v>
      </c>
      <c r="T163" s="150">
        <f>S163*H163</f>
        <v>0.59471999999999992</v>
      </c>
      <c r="AR163" s="151" t="s">
        <v>233</v>
      </c>
      <c r="AT163" s="151" t="s">
        <v>165</v>
      </c>
      <c r="AU163" s="151" t="s">
        <v>86</v>
      </c>
      <c r="AY163" s="13" t="s">
        <v>163</v>
      </c>
      <c r="BE163" s="152">
        <f>IF(N163="základná",J163,0)</f>
        <v>0</v>
      </c>
      <c r="BF163" s="152">
        <f>IF(N163="znížená",J163,0)</f>
        <v>35.683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3" t="s">
        <v>86</v>
      </c>
      <c r="BK163" s="153">
        <f>ROUND(I163*H163,3)</f>
        <v>35.683</v>
      </c>
      <c r="BL163" s="13" t="s">
        <v>233</v>
      </c>
      <c r="BM163" s="151" t="s">
        <v>877</v>
      </c>
    </row>
    <row r="164" spans="2:65" s="11" customFormat="1" ht="22.9" customHeight="1" x14ac:dyDescent="0.2">
      <c r="B164" s="132"/>
      <c r="D164" s="133" t="s">
        <v>72</v>
      </c>
      <c r="E164" s="140" t="s">
        <v>231</v>
      </c>
      <c r="F164" s="140" t="s">
        <v>232</v>
      </c>
      <c r="I164" s="171"/>
      <c r="J164" s="173">
        <f>BK164</f>
        <v>60.2</v>
      </c>
      <c r="L164" s="132"/>
      <c r="M164" s="135"/>
      <c r="P164" s="136">
        <f>P165</f>
        <v>0</v>
      </c>
      <c r="R164" s="136">
        <f>R165</f>
        <v>0</v>
      </c>
      <c r="T164" s="137">
        <f>T165</f>
        <v>0.21129999999999999</v>
      </c>
      <c r="AR164" s="133" t="s">
        <v>86</v>
      </c>
      <c r="AT164" s="138" t="s">
        <v>72</v>
      </c>
      <c r="AU164" s="138" t="s">
        <v>80</v>
      </c>
      <c r="AY164" s="133" t="s">
        <v>163</v>
      </c>
      <c r="BK164" s="139">
        <f>BK165</f>
        <v>60.2</v>
      </c>
    </row>
    <row r="165" spans="2:65" s="1" customFormat="1" ht="13.9" customHeight="1" x14ac:dyDescent="0.2">
      <c r="B165" s="115"/>
      <c r="C165" s="141" t="s">
        <v>243</v>
      </c>
      <c r="D165" s="141" t="s">
        <v>165</v>
      </c>
      <c r="E165" s="142" t="s">
        <v>234</v>
      </c>
      <c r="F165" s="143" t="s">
        <v>235</v>
      </c>
      <c r="G165" s="144" t="s">
        <v>187</v>
      </c>
      <c r="H165" s="145">
        <v>10</v>
      </c>
      <c r="I165" s="174">
        <v>6.02</v>
      </c>
      <c r="J165" s="175">
        <f>ROUND(I165*H165,3)</f>
        <v>60.2</v>
      </c>
      <c r="K165" s="147"/>
      <c r="L165" s="27"/>
      <c r="M165" s="148" t="s">
        <v>1</v>
      </c>
      <c r="N165" s="114" t="s">
        <v>39</v>
      </c>
      <c r="P165" s="149">
        <f>O165*H165</f>
        <v>0</v>
      </c>
      <c r="Q165" s="149">
        <v>0</v>
      </c>
      <c r="R165" s="149">
        <f>Q165*H165</f>
        <v>0</v>
      </c>
      <c r="S165" s="149">
        <v>2.1129999999999999E-2</v>
      </c>
      <c r="T165" s="150">
        <f>S165*H165</f>
        <v>0.21129999999999999</v>
      </c>
      <c r="AR165" s="151" t="s">
        <v>233</v>
      </c>
      <c r="AT165" s="151" t="s">
        <v>165</v>
      </c>
      <c r="AU165" s="151" t="s">
        <v>86</v>
      </c>
      <c r="AY165" s="13" t="s">
        <v>163</v>
      </c>
      <c r="BE165" s="152">
        <f>IF(N165="základná",J165,0)</f>
        <v>0</v>
      </c>
      <c r="BF165" s="152">
        <f>IF(N165="znížená",J165,0)</f>
        <v>60.2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3" t="s">
        <v>86</v>
      </c>
      <c r="BK165" s="153">
        <f>ROUND(I165*H165,3)</f>
        <v>60.2</v>
      </c>
      <c r="BL165" s="13" t="s">
        <v>233</v>
      </c>
      <c r="BM165" s="151" t="s">
        <v>878</v>
      </c>
    </row>
    <row r="166" spans="2:65" s="11" customFormat="1" ht="22.9" customHeight="1" x14ac:dyDescent="0.2">
      <c r="B166" s="132"/>
      <c r="D166" s="133" t="s">
        <v>72</v>
      </c>
      <c r="E166" s="140" t="s">
        <v>237</v>
      </c>
      <c r="F166" s="140" t="s">
        <v>238</v>
      </c>
      <c r="I166" s="171"/>
      <c r="J166" s="173">
        <f>BK166</f>
        <v>452.851</v>
      </c>
      <c r="L166" s="132"/>
      <c r="M166" s="135"/>
      <c r="P166" s="136">
        <f>SUM(P167:P175)</f>
        <v>0</v>
      </c>
      <c r="R166" s="136">
        <f>SUM(R167:R175)</f>
        <v>0</v>
      </c>
      <c r="T166" s="137">
        <f>SUM(T167:T175)</f>
        <v>0.81160849999999995</v>
      </c>
      <c r="AR166" s="133" t="s">
        <v>86</v>
      </c>
      <c r="AT166" s="138" t="s">
        <v>72</v>
      </c>
      <c r="AU166" s="138" t="s">
        <v>80</v>
      </c>
      <c r="AY166" s="133" t="s">
        <v>163</v>
      </c>
      <c r="BK166" s="139">
        <f>SUM(BK167:BK175)</f>
        <v>452.851</v>
      </c>
    </row>
    <row r="167" spans="2:65" s="1" customFormat="1" ht="22.15" customHeight="1" x14ac:dyDescent="0.2">
      <c r="B167" s="115"/>
      <c r="C167" s="141" t="s">
        <v>247</v>
      </c>
      <c r="D167" s="141" t="s">
        <v>165</v>
      </c>
      <c r="E167" s="142" t="s">
        <v>240</v>
      </c>
      <c r="F167" s="143" t="s">
        <v>241</v>
      </c>
      <c r="G167" s="144" t="s">
        <v>179</v>
      </c>
      <c r="H167" s="145">
        <v>41</v>
      </c>
      <c r="I167" s="174">
        <v>0.89</v>
      </c>
      <c r="J167" s="175">
        <f t="shared" ref="J167:J175" si="15">ROUND(I167*H167,3)</f>
        <v>36.49</v>
      </c>
      <c r="K167" s="147"/>
      <c r="L167" s="27"/>
      <c r="M167" s="148" t="s">
        <v>1</v>
      </c>
      <c r="N167" s="114" t="s">
        <v>39</v>
      </c>
      <c r="P167" s="149">
        <f t="shared" ref="P167:P175" si="16">O167*H167</f>
        <v>0</v>
      </c>
      <c r="Q167" s="149">
        <v>0</v>
      </c>
      <c r="R167" s="149">
        <f t="shared" ref="R167:R175" si="17">Q167*H167</f>
        <v>0</v>
      </c>
      <c r="S167" s="149">
        <v>2.5999999999999999E-3</v>
      </c>
      <c r="T167" s="150">
        <f t="shared" ref="T167:T175" si="18">S167*H167</f>
        <v>0.1066</v>
      </c>
      <c r="AR167" s="151" t="s">
        <v>233</v>
      </c>
      <c r="AT167" s="151" t="s">
        <v>165</v>
      </c>
      <c r="AU167" s="151" t="s">
        <v>86</v>
      </c>
      <c r="AY167" s="13" t="s">
        <v>163</v>
      </c>
      <c r="BE167" s="152">
        <f t="shared" ref="BE167:BE175" si="19">IF(N167="základná",J167,0)</f>
        <v>0</v>
      </c>
      <c r="BF167" s="152">
        <f t="shared" ref="BF167:BF175" si="20">IF(N167="znížená",J167,0)</f>
        <v>36.49</v>
      </c>
      <c r="BG167" s="152">
        <f t="shared" ref="BG167:BG175" si="21">IF(N167="zákl. prenesená",J167,0)</f>
        <v>0</v>
      </c>
      <c r="BH167" s="152">
        <f t="shared" ref="BH167:BH175" si="22">IF(N167="zníž. prenesená",J167,0)</f>
        <v>0</v>
      </c>
      <c r="BI167" s="152">
        <f t="shared" ref="BI167:BI175" si="23">IF(N167="nulová",J167,0)</f>
        <v>0</v>
      </c>
      <c r="BJ167" s="13" t="s">
        <v>86</v>
      </c>
      <c r="BK167" s="153">
        <f t="shared" ref="BK167:BK175" si="24">ROUND(I167*H167,3)</f>
        <v>36.49</v>
      </c>
      <c r="BL167" s="13" t="s">
        <v>233</v>
      </c>
      <c r="BM167" s="151" t="s">
        <v>879</v>
      </c>
    </row>
    <row r="168" spans="2:65" s="1" customFormat="1" ht="22.15" customHeight="1" x14ac:dyDescent="0.2">
      <c r="B168" s="115"/>
      <c r="C168" s="141" t="s">
        <v>7</v>
      </c>
      <c r="D168" s="141" t="s">
        <v>165</v>
      </c>
      <c r="E168" s="142" t="s">
        <v>880</v>
      </c>
      <c r="F168" s="143" t="s">
        <v>881</v>
      </c>
      <c r="G168" s="144" t="s">
        <v>187</v>
      </c>
      <c r="H168" s="145">
        <v>12</v>
      </c>
      <c r="I168" s="174">
        <v>1.21</v>
      </c>
      <c r="J168" s="175">
        <f t="shared" si="15"/>
        <v>14.52</v>
      </c>
      <c r="K168" s="147"/>
      <c r="L168" s="27"/>
      <c r="M168" s="148" t="s">
        <v>1</v>
      </c>
      <c r="N168" s="114" t="s">
        <v>39</v>
      </c>
      <c r="P168" s="149">
        <f t="shared" si="16"/>
        <v>0</v>
      </c>
      <c r="Q168" s="149">
        <v>0</v>
      </c>
      <c r="R168" s="149">
        <f t="shared" si="17"/>
        <v>0</v>
      </c>
      <c r="S168" s="149">
        <v>3.0300000000000001E-3</v>
      </c>
      <c r="T168" s="150">
        <f t="shared" si="18"/>
        <v>3.6360000000000003E-2</v>
      </c>
      <c r="AR168" s="151" t="s">
        <v>233</v>
      </c>
      <c r="AT168" s="151" t="s">
        <v>165</v>
      </c>
      <c r="AU168" s="151" t="s">
        <v>86</v>
      </c>
      <c r="AY168" s="13" t="s">
        <v>163</v>
      </c>
      <c r="BE168" s="152">
        <f t="shared" si="19"/>
        <v>0</v>
      </c>
      <c r="BF168" s="152">
        <f t="shared" si="20"/>
        <v>14.52</v>
      </c>
      <c r="BG168" s="152">
        <f t="shared" si="21"/>
        <v>0</v>
      </c>
      <c r="BH168" s="152">
        <f t="shared" si="22"/>
        <v>0</v>
      </c>
      <c r="BI168" s="152">
        <f t="shared" si="23"/>
        <v>0</v>
      </c>
      <c r="BJ168" s="13" t="s">
        <v>86</v>
      </c>
      <c r="BK168" s="153">
        <f t="shared" si="24"/>
        <v>14.52</v>
      </c>
      <c r="BL168" s="13" t="s">
        <v>233</v>
      </c>
      <c r="BM168" s="151" t="s">
        <v>882</v>
      </c>
    </row>
    <row r="169" spans="2:65" s="1" customFormat="1" ht="22.15" customHeight="1" x14ac:dyDescent="0.2">
      <c r="B169" s="115"/>
      <c r="C169" s="141" t="s">
        <v>254</v>
      </c>
      <c r="D169" s="141" t="s">
        <v>165</v>
      </c>
      <c r="E169" s="142" t="s">
        <v>883</v>
      </c>
      <c r="F169" s="143" t="s">
        <v>884</v>
      </c>
      <c r="G169" s="144" t="s">
        <v>187</v>
      </c>
      <c r="H169" s="145">
        <v>4</v>
      </c>
      <c r="I169" s="174">
        <v>1.37</v>
      </c>
      <c r="J169" s="175">
        <f t="shared" si="15"/>
        <v>5.48</v>
      </c>
      <c r="K169" s="147"/>
      <c r="L169" s="27"/>
      <c r="M169" s="148" t="s">
        <v>1</v>
      </c>
      <c r="N169" s="114" t="s">
        <v>39</v>
      </c>
      <c r="P169" s="149">
        <f t="shared" si="16"/>
        <v>0</v>
      </c>
      <c r="Q169" s="149">
        <v>0</v>
      </c>
      <c r="R169" s="149">
        <f t="shared" si="17"/>
        <v>0</v>
      </c>
      <c r="S169" s="149">
        <v>4.6299999999999996E-3</v>
      </c>
      <c r="T169" s="150">
        <f t="shared" si="18"/>
        <v>1.8519999999999998E-2</v>
      </c>
      <c r="AR169" s="151" t="s">
        <v>233</v>
      </c>
      <c r="AT169" s="151" t="s">
        <v>165</v>
      </c>
      <c r="AU169" s="151" t="s">
        <v>86</v>
      </c>
      <c r="AY169" s="13" t="s">
        <v>163</v>
      </c>
      <c r="BE169" s="152">
        <f t="shared" si="19"/>
        <v>0</v>
      </c>
      <c r="BF169" s="152">
        <f t="shared" si="20"/>
        <v>5.48</v>
      </c>
      <c r="BG169" s="152">
        <f t="shared" si="21"/>
        <v>0</v>
      </c>
      <c r="BH169" s="152">
        <f t="shared" si="22"/>
        <v>0</v>
      </c>
      <c r="BI169" s="152">
        <f t="shared" si="23"/>
        <v>0</v>
      </c>
      <c r="BJ169" s="13" t="s">
        <v>86</v>
      </c>
      <c r="BK169" s="153">
        <f t="shared" si="24"/>
        <v>5.48</v>
      </c>
      <c r="BL169" s="13" t="s">
        <v>233</v>
      </c>
      <c r="BM169" s="151" t="s">
        <v>885</v>
      </c>
    </row>
    <row r="170" spans="2:65" s="1" customFormat="1" ht="22.15" customHeight="1" x14ac:dyDescent="0.2">
      <c r="B170" s="115"/>
      <c r="C170" s="141" t="s">
        <v>258</v>
      </c>
      <c r="D170" s="141" t="s">
        <v>165</v>
      </c>
      <c r="E170" s="142" t="s">
        <v>886</v>
      </c>
      <c r="F170" s="143" t="s">
        <v>887</v>
      </c>
      <c r="G170" s="144" t="s">
        <v>179</v>
      </c>
      <c r="H170" s="145">
        <v>40.299999999999997</v>
      </c>
      <c r="I170" s="174">
        <v>1.03</v>
      </c>
      <c r="J170" s="175">
        <f t="shared" si="15"/>
        <v>41.509</v>
      </c>
      <c r="K170" s="147"/>
      <c r="L170" s="27"/>
      <c r="M170" s="148" t="s">
        <v>1</v>
      </c>
      <c r="N170" s="114" t="s">
        <v>39</v>
      </c>
      <c r="P170" s="149">
        <f t="shared" si="16"/>
        <v>0</v>
      </c>
      <c r="Q170" s="149">
        <v>0</v>
      </c>
      <c r="R170" s="149">
        <f t="shared" si="17"/>
        <v>0</v>
      </c>
      <c r="S170" s="149">
        <v>3.47E-3</v>
      </c>
      <c r="T170" s="150">
        <f t="shared" si="18"/>
        <v>0.13984099999999999</v>
      </c>
      <c r="AR170" s="151" t="s">
        <v>233</v>
      </c>
      <c r="AT170" s="151" t="s">
        <v>165</v>
      </c>
      <c r="AU170" s="151" t="s">
        <v>86</v>
      </c>
      <c r="AY170" s="13" t="s">
        <v>163</v>
      </c>
      <c r="BE170" s="152">
        <f t="shared" si="19"/>
        <v>0</v>
      </c>
      <c r="BF170" s="152">
        <f t="shared" si="20"/>
        <v>41.509</v>
      </c>
      <c r="BG170" s="152">
        <f t="shared" si="21"/>
        <v>0</v>
      </c>
      <c r="BH170" s="152">
        <f t="shared" si="22"/>
        <v>0</v>
      </c>
      <c r="BI170" s="152">
        <f t="shared" si="23"/>
        <v>0</v>
      </c>
      <c r="BJ170" s="13" t="s">
        <v>86</v>
      </c>
      <c r="BK170" s="153">
        <f t="shared" si="24"/>
        <v>41.509</v>
      </c>
      <c r="BL170" s="13" t="s">
        <v>233</v>
      </c>
      <c r="BM170" s="151" t="s">
        <v>888</v>
      </c>
    </row>
    <row r="171" spans="2:65" s="1" customFormat="1" ht="22.15" customHeight="1" x14ac:dyDescent="0.2">
      <c r="B171" s="115"/>
      <c r="C171" s="141" t="s">
        <v>264</v>
      </c>
      <c r="D171" s="141" t="s">
        <v>165</v>
      </c>
      <c r="E171" s="142" t="s">
        <v>244</v>
      </c>
      <c r="F171" s="143" t="s">
        <v>245</v>
      </c>
      <c r="G171" s="144" t="s">
        <v>179</v>
      </c>
      <c r="H171" s="145">
        <v>98.21</v>
      </c>
      <c r="I171" s="174">
        <v>1.37</v>
      </c>
      <c r="J171" s="175">
        <f t="shared" si="15"/>
        <v>134.548</v>
      </c>
      <c r="K171" s="147"/>
      <c r="L171" s="27"/>
      <c r="M171" s="148" t="s">
        <v>1</v>
      </c>
      <c r="N171" s="114" t="s">
        <v>39</v>
      </c>
      <c r="P171" s="149">
        <f t="shared" si="16"/>
        <v>0</v>
      </c>
      <c r="Q171" s="149">
        <v>0</v>
      </c>
      <c r="R171" s="149">
        <f t="shared" si="17"/>
        <v>0</v>
      </c>
      <c r="S171" s="149">
        <v>1.3500000000000001E-3</v>
      </c>
      <c r="T171" s="150">
        <f t="shared" si="18"/>
        <v>0.13258349999999999</v>
      </c>
      <c r="AR171" s="151" t="s">
        <v>233</v>
      </c>
      <c r="AT171" s="151" t="s">
        <v>165</v>
      </c>
      <c r="AU171" s="151" t="s">
        <v>86</v>
      </c>
      <c r="AY171" s="13" t="s">
        <v>163</v>
      </c>
      <c r="BE171" s="152">
        <f t="shared" si="19"/>
        <v>0</v>
      </c>
      <c r="BF171" s="152">
        <f t="shared" si="20"/>
        <v>134.548</v>
      </c>
      <c r="BG171" s="152">
        <f t="shared" si="21"/>
        <v>0</v>
      </c>
      <c r="BH171" s="152">
        <f t="shared" si="22"/>
        <v>0</v>
      </c>
      <c r="BI171" s="152">
        <f t="shared" si="23"/>
        <v>0</v>
      </c>
      <c r="BJ171" s="13" t="s">
        <v>86</v>
      </c>
      <c r="BK171" s="153">
        <f t="shared" si="24"/>
        <v>134.548</v>
      </c>
      <c r="BL171" s="13" t="s">
        <v>233</v>
      </c>
      <c r="BM171" s="151" t="s">
        <v>889</v>
      </c>
    </row>
    <row r="172" spans="2:65" s="1" customFormat="1" ht="22.15" customHeight="1" x14ac:dyDescent="0.2">
      <c r="B172" s="115"/>
      <c r="C172" s="141" t="s">
        <v>270</v>
      </c>
      <c r="D172" s="141" t="s">
        <v>165</v>
      </c>
      <c r="E172" s="142" t="s">
        <v>248</v>
      </c>
      <c r="F172" s="143" t="s">
        <v>249</v>
      </c>
      <c r="G172" s="144" t="s">
        <v>179</v>
      </c>
      <c r="H172" s="145">
        <v>33.200000000000003</v>
      </c>
      <c r="I172" s="174">
        <v>1.19</v>
      </c>
      <c r="J172" s="175">
        <f t="shared" si="15"/>
        <v>39.508000000000003</v>
      </c>
      <c r="K172" s="147"/>
      <c r="L172" s="27"/>
      <c r="M172" s="148" t="s">
        <v>1</v>
      </c>
      <c r="N172" s="114" t="s">
        <v>39</v>
      </c>
      <c r="P172" s="149">
        <f t="shared" si="16"/>
        <v>0</v>
      </c>
      <c r="Q172" s="149">
        <v>0</v>
      </c>
      <c r="R172" s="149">
        <f t="shared" si="17"/>
        <v>0</v>
      </c>
      <c r="S172" s="149">
        <v>1.42E-3</v>
      </c>
      <c r="T172" s="150">
        <f t="shared" si="18"/>
        <v>4.7144000000000005E-2</v>
      </c>
      <c r="AR172" s="151" t="s">
        <v>233</v>
      </c>
      <c r="AT172" s="151" t="s">
        <v>165</v>
      </c>
      <c r="AU172" s="151" t="s">
        <v>86</v>
      </c>
      <c r="AY172" s="13" t="s">
        <v>163</v>
      </c>
      <c r="BE172" s="152">
        <f t="shared" si="19"/>
        <v>0</v>
      </c>
      <c r="BF172" s="152">
        <f t="shared" si="20"/>
        <v>39.508000000000003</v>
      </c>
      <c r="BG172" s="152">
        <f t="shared" si="21"/>
        <v>0</v>
      </c>
      <c r="BH172" s="152">
        <f t="shared" si="22"/>
        <v>0</v>
      </c>
      <c r="BI172" s="152">
        <f t="shared" si="23"/>
        <v>0</v>
      </c>
      <c r="BJ172" s="13" t="s">
        <v>86</v>
      </c>
      <c r="BK172" s="153">
        <f t="shared" si="24"/>
        <v>39.508000000000003</v>
      </c>
      <c r="BL172" s="13" t="s">
        <v>233</v>
      </c>
      <c r="BM172" s="151" t="s">
        <v>890</v>
      </c>
    </row>
    <row r="173" spans="2:65" s="1" customFormat="1" ht="22.15" customHeight="1" x14ac:dyDescent="0.2">
      <c r="B173" s="115"/>
      <c r="C173" s="141" t="s">
        <v>279</v>
      </c>
      <c r="D173" s="141" t="s">
        <v>165</v>
      </c>
      <c r="E173" s="142" t="s">
        <v>251</v>
      </c>
      <c r="F173" s="143" t="s">
        <v>252</v>
      </c>
      <c r="G173" s="144" t="s">
        <v>179</v>
      </c>
      <c r="H173" s="145">
        <v>100.6</v>
      </c>
      <c r="I173" s="174">
        <v>1.36</v>
      </c>
      <c r="J173" s="175">
        <f t="shared" si="15"/>
        <v>136.816</v>
      </c>
      <c r="K173" s="147"/>
      <c r="L173" s="27"/>
      <c r="M173" s="148" t="s">
        <v>1</v>
      </c>
      <c r="N173" s="114" t="s">
        <v>39</v>
      </c>
      <c r="P173" s="149">
        <f t="shared" si="16"/>
        <v>0</v>
      </c>
      <c r="Q173" s="149">
        <v>0</v>
      </c>
      <c r="R173" s="149">
        <f t="shared" si="17"/>
        <v>0</v>
      </c>
      <c r="S173" s="149">
        <v>2.3E-3</v>
      </c>
      <c r="T173" s="150">
        <f t="shared" si="18"/>
        <v>0.23137999999999997</v>
      </c>
      <c r="AR173" s="151" t="s">
        <v>233</v>
      </c>
      <c r="AT173" s="151" t="s">
        <v>165</v>
      </c>
      <c r="AU173" s="151" t="s">
        <v>86</v>
      </c>
      <c r="AY173" s="13" t="s">
        <v>163</v>
      </c>
      <c r="BE173" s="152">
        <f t="shared" si="19"/>
        <v>0</v>
      </c>
      <c r="BF173" s="152">
        <f t="shared" si="20"/>
        <v>136.816</v>
      </c>
      <c r="BG173" s="152">
        <f t="shared" si="21"/>
        <v>0</v>
      </c>
      <c r="BH173" s="152">
        <f t="shared" si="22"/>
        <v>0</v>
      </c>
      <c r="BI173" s="152">
        <f t="shared" si="23"/>
        <v>0</v>
      </c>
      <c r="BJ173" s="13" t="s">
        <v>86</v>
      </c>
      <c r="BK173" s="153">
        <f t="shared" si="24"/>
        <v>136.816</v>
      </c>
      <c r="BL173" s="13" t="s">
        <v>233</v>
      </c>
      <c r="BM173" s="151" t="s">
        <v>891</v>
      </c>
    </row>
    <row r="174" spans="2:65" s="1" customFormat="1" ht="22.15" customHeight="1" x14ac:dyDescent="0.2">
      <c r="B174" s="115"/>
      <c r="C174" s="141" t="s">
        <v>284</v>
      </c>
      <c r="D174" s="141" t="s">
        <v>165</v>
      </c>
      <c r="E174" s="142" t="s">
        <v>255</v>
      </c>
      <c r="F174" s="143" t="s">
        <v>754</v>
      </c>
      <c r="G174" s="144" t="s">
        <v>187</v>
      </c>
      <c r="H174" s="145">
        <v>10</v>
      </c>
      <c r="I174" s="174">
        <v>0.7</v>
      </c>
      <c r="J174" s="175">
        <f t="shared" si="15"/>
        <v>7</v>
      </c>
      <c r="K174" s="147"/>
      <c r="L174" s="27"/>
      <c r="M174" s="148" t="s">
        <v>1</v>
      </c>
      <c r="N174" s="114" t="s">
        <v>39</v>
      </c>
      <c r="P174" s="149">
        <f t="shared" si="16"/>
        <v>0</v>
      </c>
      <c r="Q174" s="149">
        <v>0</v>
      </c>
      <c r="R174" s="149">
        <f t="shared" si="17"/>
        <v>0</v>
      </c>
      <c r="S174" s="149">
        <v>2.0000000000000001E-4</v>
      </c>
      <c r="T174" s="150">
        <f t="shared" si="18"/>
        <v>2E-3</v>
      </c>
      <c r="AR174" s="151" t="s">
        <v>233</v>
      </c>
      <c r="AT174" s="151" t="s">
        <v>165</v>
      </c>
      <c r="AU174" s="151" t="s">
        <v>86</v>
      </c>
      <c r="AY174" s="13" t="s">
        <v>163</v>
      </c>
      <c r="BE174" s="152">
        <f t="shared" si="19"/>
        <v>0</v>
      </c>
      <c r="BF174" s="152">
        <f t="shared" si="20"/>
        <v>7</v>
      </c>
      <c r="BG174" s="152">
        <f t="shared" si="21"/>
        <v>0</v>
      </c>
      <c r="BH174" s="152">
        <f t="shared" si="22"/>
        <v>0</v>
      </c>
      <c r="BI174" s="152">
        <f t="shared" si="23"/>
        <v>0</v>
      </c>
      <c r="BJ174" s="13" t="s">
        <v>86</v>
      </c>
      <c r="BK174" s="153">
        <f t="shared" si="24"/>
        <v>7</v>
      </c>
      <c r="BL174" s="13" t="s">
        <v>233</v>
      </c>
      <c r="BM174" s="151" t="s">
        <v>892</v>
      </c>
    </row>
    <row r="175" spans="2:65" s="1" customFormat="1" ht="22.15" customHeight="1" x14ac:dyDescent="0.2">
      <c r="B175" s="115"/>
      <c r="C175" s="141" t="s">
        <v>288</v>
      </c>
      <c r="D175" s="141" t="s">
        <v>165</v>
      </c>
      <c r="E175" s="142" t="s">
        <v>259</v>
      </c>
      <c r="F175" s="143" t="s">
        <v>260</v>
      </c>
      <c r="G175" s="144" t="s">
        <v>179</v>
      </c>
      <c r="H175" s="145">
        <v>43</v>
      </c>
      <c r="I175" s="174">
        <v>0.86</v>
      </c>
      <c r="J175" s="175">
        <f t="shared" si="15"/>
        <v>36.979999999999997</v>
      </c>
      <c r="K175" s="147"/>
      <c r="L175" s="27"/>
      <c r="M175" s="148" t="s">
        <v>1</v>
      </c>
      <c r="N175" s="114" t="s">
        <v>39</v>
      </c>
      <c r="P175" s="149">
        <f t="shared" si="16"/>
        <v>0</v>
      </c>
      <c r="Q175" s="149">
        <v>0</v>
      </c>
      <c r="R175" s="149">
        <f t="shared" si="17"/>
        <v>0</v>
      </c>
      <c r="S175" s="149">
        <v>2.2599999999999999E-3</v>
      </c>
      <c r="T175" s="150">
        <f t="shared" si="18"/>
        <v>9.7179999999999989E-2</v>
      </c>
      <c r="AR175" s="151" t="s">
        <v>233</v>
      </c>
      <c r="AT175" s="151" t="s">
        <v>165</v>
      </c>
      <c r="AU175" s="151" t="s">
        <v>86</v>
      </c>
      <c r="AY175" s="13" t="s">
        <v>163</v>
      </c>
      <c r="BE175" s="152">
        <f t="shared" si="19"/>
        <v>0</v>
      </c>
      <c r="BF175" s="152">
        <f t="shared" si="20"/>
        <v>36.979999999999997</v>
      </c>
      <c r="BG175" s="152">
        <f t="shared" si="21"/>
        <v>0</v>
      </c>
      <c r="BH175" s="152">
        <f t="shared" si="22"/>
        <v>0</v>
      </c>
      <c r="BI175" s="152">
        <f t="shared" si="23"/>
        <v>0</v>
      </c>
      <c r="BJ175" s="13" t="s">
        <v>86</v>
      </c>
      <c r="BK175" s="153">
        <f t="shared" si="24"/>
        <v>36.979999999999997</v>
      </c>
      <c r="BL175" s="13" t="s">
        <v>233</v>
      </c>
      <c r="BM175" s="151" t="s">
        <v>893</v>
      </c>
    </row>
    <row r="176" spans="2:65" s="11" customFormat="1" ht="22.9" customHeight="1" x14ac:dyDescent="0.2">
      <c r="B176" s="132"/>
      <c r="D176" s="133" t="s">
        <v>72</v>
      </c>
      <c r="E176" s="140" t="s">
        <v>262</v>
      </c>
      <c r="F176" s="140" t="s">
        <v>263</v>
      </c>
      <c r="I176" s="171"/>
      <c r="J176" s="173">
        <f>BK176</f>
        <v>35.200000000000003</v>
      </c>
      <c r="L176" s="132"/>
      <c r="M176" s="135"/>
      <c r="P176" s="136">
        <f>P177</f>
        <v>0</v>
      </c>
      <c r="R176" s="136">
        <f>R177</f>
        <v>0</v>
      </c>
      <c r="T176" s="137">
        <f>T177</f>
        <v>0.10560000000000001</v>
      </c>
      <c r="AR176" s="133" t="s">
        <v>86</v>
      </c>
      <c r="AT176" s="138" t="s">
        <v>72</v>
      </c>
      <c r="AU176" s="138" t="s">
        <v>80</v>
      </c>
      <c r="AY176" s="133" t="s">
        <v>163</v>
      </c>
      <c r="BK176" s="139">
        <f>BK177</f>
        <v>35.200000000000003</v>
      </c>
    </row>
    <row r="177" spans="2:65" s="1" customFormat="1" ht="22.15" customHeight="1" x14ac:dyDescent="0.2">
      <c r="B177" s="115"/>
      <c r="C177" s="141" t="s">
        <v>385</v>
      </c>
      <c r="D177" s="141" t="s">
        <v>165</v>
      </c>
      <c r="E177" s="142" t="s">
        <v>265</v>
      </c>
      <c r="F177" s="143" t="s">
        <v>266</v>
      </c>
      <c r="G177" s="144" t="s">
        <v>187</v>
      </c>
      <c r="H177" s="145">
        <v>17.600000000000001</v>
      </c>
      <c r="I177" s="174">
        <v>2</v>
      </c>
      <c r="J177" s="175">
        <f>ROUND(I177*H177,3)</f>
        <v>35.200000000000003</v>
      </c>
      <c r="K177" s="147"/>
      <c r="L177" s="27"/>
      <c r="M177" s="148" t="s">
        <v>1</v>
      </c>
      <c r="N177" s="114" t="s">
        <v>39</v>
      </c>
      <c r="P177" s="149">
        <f>O177*H177</f>
        <v>0</v>
      </c>
      <c r="Q177" s="149">
        <v>0</v>
      </c>
      <c r="R177" s="149">
        <f>Q177*H177</f>
        <v>0</v>
      </c>
      <c r="S177" s="149">
        <v>6.0000000000000001E-3</v>
      </c>
      <c r="T177" s="150">
        <f>S177*H177</f>
        <v>0.10560000000000001</v>
      </c>
      <c r="AR177" s="151" t="s">
        <v>233</v>
      </c>
      <c r="AT177" s="151" t="s">
        <v>165</v>
      </c>
      <c r="AU177" s="151" t="s">
        <v>86</v>
      </c>
      <c r="AY177" s="13" t="s">
        <v>163</v>
      </c>
      <c r="BE177" s="152">
        <f>IF(N177="základná",J177,0)</f>
        <v>0</v>
      </c>
      <c r="BF177" s="152">
        <f>IF(N177="znížená",J177,0)</f>
        <v>35.200000000000003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3" t="s">
        <v>86</v>
      </c>
      <c r="BK177" s="153">
        <f>ROUND(I177*H177,3)</f>
        <v>35.200000000000003</v>
      </c>
      <c r="BL177" s="13" t="s">
        <v>233</v>
      </c>
      <c r="BM177" s="151" t="s">
        <v>894</v>
      </c>
    </row>
    <row r="178" spans="2:65" s="11" customFormat="1" ht="22.9" customHeight="1" x14ac:dyDescent="0.2">
      <c r="B178" s="132"/>
      <c r="D178" s="133" t="s">
        <v>72</v>
      </c>
      <c r="E178" s="140" t="s">
        <v>268</v>
      </c>
      <c r="F178" s="140" t="s">
        <v>269</v>
      </c>
      <c r="I178" s="171"/>
      <c r="J178" s="173">
        <f>BK178</f>
        <v>1808.04</v>
      </c>
      <c r="L178" s="132"/>
      <c r="M178" s="135"/>
      <c r="P178" s="136">
        <f>SUM(P179:P182)</f>
        <v>0</v>
      </c>
      <c r="R178" s="136">
        <f>SUM(R179:R182)</f>
        <v>1.0556999999999999E-2</v>
      </c>
      <c r="T178" s="137">
        <f>SUM(T179:T182)</f>
        <v>32.628179999999993</v>
      </c>
      <c r="AR178" s="133" t="s">
        <v>86</v>
      </c>
      <c r="AT178" s="138" t="s">
        <v>72</v>
      </c>
      <c r="AU178" s="138" t="s">
        <v>80</v>
      </c>
      <c r="AY178" s="133" t="s">
        <v>163</v>
      </c>
      <c r="BK178" s="139">
        <f>SUM(BK179:BK182)</f>
        <v>1808.04</v>
      </c>
    </row>
    <row r="179" spans="2:65" s="1" customFormat="1" ht="22.15" customHeight="1" x14ac:dyDescent="0.2">
      <c r="B179" s="115"/>
      <c r="C179" s="141" t="s">
        <v>389</v>
      </c>
      <c r="D179" s="141" t="s">
        <v>165</v>
      </c>
      <c r="E179" s="142" t="s">
        <v>895</v>
      </c>
      <c r="F179" s="143" t="s">
        <v>896</v>
      </c>
      <c r="G179" s="144" t="s">
        <v>168</v>
      </c>
      <c r="H179" s="145">
        <v>152</v>
      </c>
      <c r="I179" s="174">
        <v>7.06</v>
      </c>
      <c r="J179" s="175">
        <f>ROUND(I179*H179,3)</f>
        <v>1073.1199999999999</v>
      </c>
      <c r="K179" s="147"/>
      <c r="L179" s="27"/>
      <c r="M179" s="148" t="s">
        <v>1</v>
      </c>
      <c r="N179" s="114" t="s">
        <v>39</v>
      </c>
      <c r="P179" s="149">
        <f>O179*H179</f>
        <v>0</v>
      </c>
      <c r="Q179" s="149">
        <v>0</v>
      </c>
      <c r="R179" s="149">
        <f>Q179*H179</f>
        <v>0</v>
      </c>
      <c r="S179" s="149">
        <v>0.21</v>
      </c>
      <c r="T179" s="150">
        <f>S179*H179</f>
        <v>31.919999999999998</v>
      </c>
      <c r="AR179" s="151" t="s">
        <v>233</v>
      </c>
      <c r="AT179" s="151" t="s">
        <v>165</v>
      </c>
      <c r="AU179" s="151" t="s">
        <v>86</v>
      </c>
      <c r="AY179" s="13" t="s">
        <v>163</v>
      </c>
      <c r="BE179" s="152">
        <f>IF(N179="základná",J179,0)</f>
        <v>0</v>
      </c>
      <c r="BF179" s="152">
        <f>IF(N179="znížená",J179,0)</f>
        <v>1073.1199999999999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3" t="s">
        <v>86</v>
      </c>
      <c r="BK179" s="153">
        <f>ROUND(I179*H179,3)</f>
        <v>1073.1199999999999</v>
      </c>
      <c r="BL179" s="13" t="s">
        <v>233</v>
      </c>
      <c r="BM179" s="151" t="s">
        <v>897</v>
      </c>
    </row>
    <row r="180" spans="2:65" s="1" customFormat="1" ht="34.9" customHeight="1" x14ac:dyDescent="0.2">
      <c r="B180" s="115"/>
      <c r="C180" s="141" t="s">
        <v>393</v>
      </c>
      <c r="D180" s="141" t="s">
        <v>165</v>
      </c>
      <c r="E180" s="142" t="s">
        <v>758</v>
      </c>
      <c r="F180" s="143" t="s">
        <v>759</v>
      </c>
      <c r="G180" s="144" t="s">
        <v>187</v>
      </c>
      <c r="H180" s="145">
        <v>1</v>
      </c>
      <c r="I180" s="174">
        <v>3.95</v>
      </c>
      <c r="J180" s="175">
        <f>ROUND(I180*H180,3)</f>
        <v>3.95</v>
      </c>
      <c r="K180" s="147"/>
      <c r="L180" s="27"/>
      <c r="M180" s="148" t="s">
        <v>1</v>
      </c>
      <c r="N180" s="114" t="s">
        <v>39</v>
      </c>
      <c r="P180" s="149">
        <f>O180*H180</f>
        <v>0</v>
      </c>
      <c r="Q180" s="149">
        <v>0</v>
      </c>
      <c r="R180" s="149">
        <f>Q180*H180</f>
        <v>0</v>
      </c>
      <c r="S180" s="149">
        <v>1.9E-3</v>
      </c>
      <c r="T180" s="150">
        <f>S180*H180</f>
        <v>1.9E-3</v>
      </c>
      <c r="AR180" s="151" t="s">
        <v>233</v>
      </c>
      <c r="AT180" s="151" t="s">
        <v>165</v>
      </c>
      <c r="AU180" s="151" t="s">
        <v>86</v>
      </c>
      <c r="AY180" s="13" t="s">
        <v>163</v>
      </c>
      <c r="BE180" s="152">
        <f>IF(N180="základná",J180,0)</f>
        <v>0</v>
      </c>
      <c r="BF180" s="152">
        <f>IF(N180="znížená",J180,0)</f>
        <v>3.95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3" t="s">
        <v>86</v>
      </c>
      <c r="BK180" s="153">
        <f>ROUND(I180*H180,3)</f>
        <v>3.95</v>
      </c>
      <c r="BL180" s="13" t="s">
        <v>233</v>
      </c>
      <c r="BM180" s="151" t="s">
        <v>898</v>
      </c>
    </row>
    <row r="181" spans="2:65" s="1" customFormat="1" ht="13.9" customHeight="1" x14ac:dyDescent="0.2">
      <c r="B181" s="115"/>
      <c r="C181" s="141" t="s">
        <v>397</v>
      </c>
      <c r="D181" s="141" t="s">
        <v>165</v>
      </c>
      <c r="E181" s="142" t="s">
        <v>899</v>
      </c>
      <c r="F181" s="143" t="s">
        <v>900</v>
      </c>
      <c r="G181" s="144" t="s">
        <v>168</v>
      </c>
      <c r="H181" s="145">
        <v>26.46</v>
      </c>
      <c r="I181" s="174">
        <v>12.24</v>
      </c>
      <c r="J181" s="175">
        <f>ROUND(I181*H181,3)</f>
        <v>323.87</v>
      </c>
      <c r="K181" s="147"/>
      <c r="L181" s="27"/>
      <c r="M181" s="148" t="s">
        <v>1</v>
      </c>
      <c r="N181" s="114" t="s">
        <v>39</v>
      </c>
      <c r="P181" s="149">
        <f>O181*H181</f>
        <v>0</v>
      </c>
      <c r="Q181" s="149">
        <v>0</v>
      </c>
      <c r="R181" s="149">
        <f>Q181*H181</f>
        <v>0</v>
      </c>
      <c r="S181" s="149">
        <v>1.7999999999999999E-2</v>
      </c>
      <c r="T181" s="150">
        <f>S181*H181</f>
        <v>0.47627999999999998</v>
      </c>
      <c r="AR181" s="151" t="s">
        <v>233</v>
      </c>
      <c r="AT181" s="151" t="s">
        <v>165</v>
      </c>
      <c r="AU181" s="151" t="s">
        <v>86</v>
      </c>
      <c r="AY181" s="13" t="s">
        <v>163</v>
      </c>
      <c r="BE181" s="152">
        <f>IF(N181="základná",J181,0)</f>
        <v>0</v>
      </c>
      <c r="BF181" s="152">
        <f>IF(N181="znížená",J181,0)</f>
        <v>323.87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3" t="s">
        <v>86</v>
      </c>
      <c r="BK181" s="153">
        <f>ROUND(I181*H181,3)</f>
        <v>323.87</v>
      </c>
      <c r="BL181" s="13" t="s">
        <v>233</v>
      </c>
      <c r="BM181" s="151" t="s">
        <v>901</v>
      </c>
    </row>
    <row r="182" spans="2:65" s="1" customFormat="1" ht="22.15" customHeight="1" x14ac:dyDescent="0.2">
      <c r="B182" s="115"/>
      <c r="C182" s="141" t="s">
        <v>401</v>
      </c>
      <c r="D182" s="141" t="s">
        <v>165</v>
      </c>
      <c r="E182" s="142" t="s">
        <v>271</v>
      </c>
      <c r="F182" s="143" t="s">
        <v>272</v>
      </c>
      <c r="G182" s="144" t="s">
        <v>273</v>
      </c>
      <c r="H182" s="145">
        <v>230</v>
      </c>
      <c r="I182" s="174">
        <v>1.77</v>
      </c>
      <c r="J182" s="175">
        <f>ROUND(I182*H182,3)</f>
        <v>407.1</v>
      </c>
      <c r="K182" s="147"/>
      <c r="L182" s="27"/>
      <c r="M182" s="148" t="s">
        <v>1</v>
      </c>
      <c r="N182" s="114" t="s">
        <v>39</v>
      </c>
      <c r="P182" s="149">
        <f>O182*H182</f>
        <v>0</v>
      </c>
      <c r="Q182" s="149">
        <v>4.5899999999999998E-5</v>
      </c>
      <c r="R182" s="149">
        <f>Q182*H182</f>
        <v>1.0556999999999999E-2</v>
      </c>
      <c r="S182" s="149">
        <v>1E-3</v>
      </c>
      <c r="T182" s="150">
        <f>S182*H182</f>
        <v>0.23</v>
      </c>
      <c r="AR182" s="151" t="s">
        <v>233</v>
      </c>
      <c r="AT182" s="151" t="s">
        <v>165</v>
      </c>
      <c r="AU182" s="151" t="s">
        <v>86</v>
      </c>
      <c r="AY182" s="13" t="s">
        <v>163</v>
      </c>
      <c r="BE182" s="152">
        <f>IF(N182="základná",J182,0)</f>
        <v>0</v>
      </c>
      <c r="BF182" s="152">
        <f>IF(N182="znížená",J182,0)</f>
        <v>407.1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3" t="s">
        <v>86</v>
      </c>
      <c r="BK182" s="153">
        <f>ROUND(I182*H182,3)</f>
        <v>407.1</v>
      </c>
      <c r="BL182" s="13" t="s">
        <v>233</v>
      </c>
      <c r="BM182" s="151" t="s">
        <v>902</v>
      </c>
    </row>
    <row r="183" spans="2:65" s="11" customFormat="1" ht="25.9" customHeight="1" x14ac:dyDescent="0.2">
      <c r="B183" s="132"/>
      <c r="D183" s="133" t="s">
        <v>72</v>
      </c>
      <c r="E183" s="134" t="s">
        <v>275</v>
      </c>
      <c r="F183" s="134" t="s">
        <v>276</v>
      </c>
      <c r="I183" s="171"/>
      <c r="J183" s="172">
        <f>BK183</f>
        <v>469.56</v>
      </c>
      <c r="L183" s="132"/>
      <c r="M183" s="135"/>
      <c r="P183" s="136">
        <f>P184</f>
        <v>0</v>
      </c>
      <c r="R183" s="136">
        <f>R184</f>
        <v>0</v>
      </c>
      <c r="T183" s="137">
        <f>T184</f>
        <v>0.28122000000000003</v>
      </c>
      <c r="AR183" s="133" t="s">
        <v>176</v>
      </c>
      <c r="AT183" s="138" t="s">
        <v>72</v>
      </c>
      <c r="AU183" s="138" t="s">
        <v>73</v>
      </c>
      <c r="AY183" s="133" t="s">
        <v>163</v>
      </c>
      <c r="BK183" s="139">
        <f>BK184</f>
        <v>469.56</v>
      </c>
    </row>
    <row r="184" spans="2:65" s="11" customFormat="1" ht="22.9" customHeight="1" x14ac:dyDescent="0.2">
      <c r="B184" s="132"/>
      <c r="D184" s="133" t="s">
        <v>72</v>
      </c>
      <c r="E184" s="140" t="s">
        <v>277</v>
      </c>
      <c r="F184" s="140" t="s">
        <v>278</v>
      </c>
      <c r="I184" s="171"/>
      <c r="J184" s="173">
        <f>BK184</f>
        <v>469.56</v>
      </c>
      <c r="L184" s="132"/>
      <c r="M184" s="135"/>
      <c r="P184" s="136">
        <f>SUM(P185:P187)</f>
        <v>0</v>
      </c>
      <c r="R184" s="136">
        <f>SUM(R185:R187)</f>
        <v>0</v>
      </c>
      <c r="T184" s="137">
        <f>SUM(T185:T187)</f>
        <v>0.28122000000000003</v>
      </c>
      <c r="AR184" s="133" t="s">
        <v>176</v>
      </c>
      <c r="AT184" s="138" t="s">
        <v>72</v>
      </c>
      <c r="AU184" s="138" t="s">
        <v>80</v>
      </c>
      <c r="AY184" s="133" t="s">
        <v>163</v>
      </c>
      <c r="BK184" s="139">
        <f>SUM(BK185:BK187)</f>
        <v>469.56</v>
      </c>
    </row>
    <row r="185" spans="2:65" s="1" customFormat="1" ht="22.15" customHeight="1" x14ac:dyDescent="0.2">
      <c r="B185" s="115"/>
      <c r="C185" s="141" t="s">
        <v>405</v>
      </c>
      <c r="D185" s="141" t="s">
        <v>165</v>
      </c>
      <c r="E185" s="142" t="s">
        <v>280</v>
      </c>
      <c r="F185" s="143" t="s">
        <v>281</v>
      </c>
      <c r="G185" s="144" t="s">
        <v>179</v>
      </c>
      <c r="H185" s="145">
        <v>344</v>
      </c>
      <c r="I185" s="174">
        <v>1</v>
      </c>
      <c r="J185" s="175">
        <f>ROUND(I185*H185,3)</f>
        <v>344</v>
      </c>
      <c r="K185" s="147"/>
      <c r="L185" s="27"/>
      <c r="M185" s="148" t="s">
        <v>1</v>
      </c>
      <c r="N185" s="114" t="s">
        <v>39</v>
      </c>
      <c r="P185" s="149">
        <f>O185*H185</f>
        <v>0</v>
      </c>
      <c r="Q185" s="149">
        <v>0</v>
      </c>
      <c r="R185" s="149">
        <f>Q185*H185</f>
        <v>0</v>
      </c>
      <c r="S185" s="149">
        <v>6.3000000000000003E-4</v>
      </c>
      <c r="T185" s="150">
        <f>S185*H185</f>
        <v>0.21672</v>
      </c>
      <c r="AR185" s="151" t="s">
        <v>282</v>
      </c>
      <c r="AT185" s="151" t="s">
        <v>165</v>
      </c>
      <c r="AU185" s="151" t="s">
        <v>86</v>
      </c>
      <c r="AY185" s="13" t="s">
        <v>163</v>
      </c>
      <c r="BE185" s="152">
        <f>IF(N185="základná",J185,0)</f>
        <v>0</v>
      </c>
      <c r="BF185" s="152">
        <f>IF(N185="znížená",J185,0)</f>
        <v>344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3" t="s">
        <v>86</v>
      </c>
      <c r="BK185" s="153">
        <f>ROUND(I185*H185,3)</f>
        <v>344</v>
      </c>
      <c r="BL185" s="13" t="s">
        <v>282</v>
      </c>
      <c r="BM185" s="151" t="s">
        <v>903</v>
      </c>
    </row>
    <row r="186" spans="2:65" s="1" customFormat="1" ht="22.15" customHeight="1" x14ac:dyDescent="0.2">
      <c r="B186" s="115"/>
      <c r="C186" s="141" t="s">
        <v>409</v>
      </c>
      <c r="D186" s="141" t="s">
        <v>165</v>
      </c>
      <c r="E186" s="142" t="s">
        <v>285</v>
      </c>
      <c r="F186" s="143" t="s">
        <v>286</v>
      </c>
      <c r="G186" s="144" t="s">
        <v>187</v>
      </c>
      <c r="H186" s="145">
        <v>172</v>
      </c>
      <c r="I186" s="174">
        <v>0.66</v>
      </c>
      <c r="J186" s="175">
        <f>ROUND(I186*H186,3)</f>
        <v>113.52</v>
      </c>
      <c r="K186" s="147"/>
      <c r="L186" s="27"/>
      <c r="M186" s="148" t="s">
        <v>1</v>
      </c>
      <c r="N186" s="114" t="s">
        <v>39</v>
      </c>
      <c r="P186" s="149">
        <f>O186*H186</f>
        <v>0</v>
      </c>
      <c r="Q186" s="149">
        <v>0</v>
      </c>
      <c r="R186" s="149">
        <f>Q186*H186</f>
        <v>0</v>
      </c>
      <c r="S186" s="149">
        <v>3.6000000000000002E-4</v>
      </c>
      <c r="T186" s="150">
        <f>S186*H186</f>
        <v>6.1920000000000003E-2</v>
      </c>
      <c r="AR186" s="151" t="s">
        <v>282</v>
      </c>
      <c r="AT186" s="151" t="s">
        <v>165</v>
      </c>
      <c r="AU186" s="151" t="s">
        <v>86</v>
      </c>
      <c r="AY186" s="13" t="s">
        <v>163</v>
      </c>
      <c r="BE186" s="152">
        <f>IF(N186="základná",J186,0)</f>
        <v>0</v>
      </c>
      <c r="BF186" s="152">
        <f>IF(N186="znížená",J186,0)</f>
        <v>113.52</v>
      </c>
      <c r="BG186" s="152">
        <f>IF(N186="zákl. prenesená",J186,0)</f>
        <v>0</v>
      </c>
      <c r="BH186" s="152">
        <f>IF(N186="zníž. prenesená",J186,0)</f>
        <v>0</v>
      </c>
      <c r="BI186" s="152">
        <f>IF(N186="nulová",J186,0)</f>
        <v>0</v>
      </c>
      <c r="BJ186" s="13" t="s">
        <v>86</v>
      </c>
      <c r="BK186" s="153">
        <f>ROUND(I186*H186,3)</f>
        <v>113.52</v>
      </c>
      <c r="BL186" s="13" t="s">
        <v>282</v>
      </c>
      <c r="BM186" s="151" t="s">
        <v>904</v>
      </c>
    </row>
    <row r="187" spans="2:65" s="1" customFormat="1" ht="22.15" customHeight="1" x14ac:dyDescent="0.2">
      <c r="B187" s="115"/>
      <c r="C187" s="141" t="s">
        <v>413</v>
      </c>
      <c r="D187" s="141" t="s">
        <v>165</v>
      </c>
      <c r="E187" s="142" t="s">
        <v>289</v>
      </c>
      <c r="F187" s="143" t="s">
        <v>290</v>
      </c>
      <c r="G187" s="144" t="s">
        <v>179</v>
      </c>
      <c r="H187" s="145">
        <v>43</v>
      </c>
      <c r="I187" s="174">
        <v>0.28000000000000003</v>
      </c>
      <c r="J187" s="175">
        <f>ROUND(I187*H187,3)</f>
        <v>12.04</v>
      </c>
      <c r="K187" s="147"/>
      <c r="L187" s="27"/>
      <c r="M187" s="154" t="s">
        <v>1</v>
      </c>
      <c r="N187" s="155" t="s">
        <v>39</v>
      </c>
      <c r="O187" s="156"/>
      <c r="P187" s="157">
        <f>O187*H187</f>
        <v>0</v>
      </c>
      <c r="Q187" s="157">
        <v>0</v>
      </c>
      <c r="R187" s="157">
        <f>Q187*H187</f>
        <v>0</v>
      </c>
      <c r="S187" s="157">
        <v>6.0000000000000002E-5</v>
      </c>
      <c r="T187" s="158">
        <f>S187*H187</f>
        <v>2.5800000000000003E-3</v>
      </c>
      <c r="AR187" s="151" t="s">
        <v>282</v>
      </c>
      <c r="AT187" s="151" t="s">
        <v>165</v>
      </c>
      <c r="AU187" s="151" t="s">
        <v>86</v>
      </c>
      <c r="AY187" s="13" t="s">
        <v>163</v>
      </c>
      <c r="BE187" s="152">
        <f>IF(N187="základná",J187,0)</f>
        <v>0</v>
      </c>
      <c r="BF187" s="152">
        <f>IF(N187="znížená",J187,0)</f>
        <v>12.04</v>
      </c>
      <c r="BG187" s="152">
        <f>IF(N187="zákl. prenesená",J187,0)</f>
        <v>0</v>
      </c>
      <c r="BH187" s="152">
        <f>IF(N187="zníž. prenesená",J187,0)</f>
        <v>0</v>
      </c>
      <c r="BI187" s="152">
        <f>IF(N187="nulová",J187,0)</f>
        <v>0</v>
      </c>
      <c r="BJ187" s="13" t="s">
        <v>86</v>
      </c>
      <c r="BK187" s="153">
        <f>ROUND(I187*H187,3)</f>
        <v>12.04</v>
      </c>
      <c r="BL187" s="13" t="s">
        <v>282</v>
      </c>
      <c r="BM187" s="151" t="s">
        <v>905</v>
      </c>
    </row>
    <row r="188" spans="2:65" s="1" customFormat="1" ht="6.95" customHeight="1" x14ac:dyDescent="0.2">
      <c r="B188" s="39"/>
      <c r="C188" s="40"/>
      <c r="D188" s="40"/>
      <c r="E188" s="40"/>
      <c r="F188" s="40"/>
      <c r="G188" s="40"/>
      <c r="H188" s="40"/>
      <c r="I188" s="40"/>
      <c r="J188" s="40"/>
      <c r="K188" s="40"/>
      <c r="L188" s="27"/>
    </row>
  </sheetData>
  <autoFilter ref="C140:K187" xr:uid="{00000000-0009-0000-0000-000005000000}"/>
  <mergeCells count="17">
    <mergeCell ref="E20:H20"/>
    <mergeCell ref="E29:H29"/>
    <mergeCell ref="E133:H133"/>
    <mergeCell ref="E131:H131"/>
    <mergeCell ref="L2:V2"/>
    <mergeCell ref="D115:F115"/>
    <mergeCell ref="D116:F116"/>
    <mergeCell ref="D117:F117"/>
    <mergeCell ref="E129:H129"/>
    <mergeCell ref="E85:H85"/>
    <mergeCell ref="E87:H87"/>
    <mergeCell ref="E89:H89"/>
    <mergeCell ref="D113:F113"/>
    <mergeCell ref="D114:F114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87"/>
  <sheetViews>
    <sheetView showGridLines="0" topLeftCell="A47" workbookViewId="0">
      <selection activeCell="G77" sqref="G77"/>
    </sheetView>
  </sheetViews>
  <sheetFormatPr defaultRowHeight="11.2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2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104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117</v>
      </c>
      <c r="L4" s="16"/>
      <c r="M4" s="8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14</v>
      </c>
      <c r="L6" s="16"/>
    </row>
    <row r="7" spans="2:46" ht="27" customHeight="1" x14ac:dyDescent="0.2">
      <c r="B7" s="16"/>
      <c r="E7" s="224" t="str">
        <f>'Rekapitulácia stavby'!K6</f>
        <v>SPŠ J. Murgaša B.Bystrica - kompletná rekonštrukcia objektov - zníženie energetickej náročnosti</v>
      </c>
      <c r="F7" s="227"/>
      <c r="G7" s="227"/>
      <c r="H7" s="227"/>
      <c r="L7" s="16"/>
    </row>
    <row r="8" spans="2:46" ht="12" customHeight="1" x14ac:dyDescent="0.2">
      <c r="B8" s="16"/>
      <c r="D8" s="23" t="s">
        <v>118</v>
      </c>
      <c r="L8" s="16"/>
    </row>
    <row r="9" spans="2:46" s="1" customFormat="1" ht="14.45" customHeight="1" x14ac:dyDescent="0.2">
      <c r="B9" s="27"/>
      <c r="E9" s="224" t="s">
        <v>853</v>
      </c>
      <c r="F9" s="223"/>
      <c r="G9" s="223"/>
      <c r="H9" s="223"/>
      <c r="L9" s="27"/>
    </row>
    <row r="10" spans="2:46" s="1" customFormat="1" ht="12" customHeight="1" x14ac:dyDescent="0.2">
      <c r="B10" s="27"/>
      <c r="D10" s="23" t="s">
        <v>120</v>
      </c>
      <c r="L10" s="27"/>
    </row>
    <row r="11" spans="2:46" s="1" customFormat="1" ht="15.6" customHeight="1" x14ac:dyDescent="0.2">
      <c r="B11" s="27"/>
      <c r="E11" s="185" t="s">
        <v>906</v>
      </c>
      <c r="F11" s="223"/>
      <c r="G11" s="223"/>
      <c r="H11" s="223"/>
      <c r="L11" s="27"/>
    </row>
    <row r="12" spans="2:46" s="1" customFormat="1" x14ac:dyDescent="0.2">
      <c r="B12" s="27"/>
      <c r="L12" s="27"/>
    </row>
    <row r="13" spans="2:46" s="1" customFormat="1" ht="12" customHeight="1" x14ac:dyDescent="0.2">
      <c r="B13" s="27"/>
      <c r="D13" s="23" t="s">
        <v>16</v>
      </c>
      <c r="F13" s="21" t="s">
        <v>1</v>
      </c>
      <c r="I13" s="23" t="s">
        <v>17</v>
      </c>
      <c r="J13" s="21" t="s">
        <v>1</v>
      </c>
      <c r="L13" s="27"/>
    </row>
    <row r="14" spans="2:46" s="1" customFormat="1" ht="12" customHeight="1" x14ac:dyDescent="0.2">
      <c r="B14" s="27"/>
      <c r="D14" s="23" t="s">
        <v>18</v>
      </c>
      <c r="F14" s="21" t="s">
        <v>19</v>
      </c>
      <c r="I14" s="23" t="s">
        <v>20</v>
      </c>
      <c r="J14" s="47">
        <f>'Rekapitulácia stavby'!AN8</f>
        <v>44630</v>
      </c>
      <c r="L14" s="27"/>
    </row>
    <row r="15" spans="2:46" s="1" customFormat="1" ht="10.9" customHeight="1" x14ac:dyDescent="0.2">
      <c r="B15" s="27"/>
      <c r="L15" s="27"/>
    </row>
    <row r="16" spans="2:46" s="1" customFormat="1" ht="12" customHeight="1" x14ac:dyDescent="0.2">
      <c r="B16" s="27"/>
      <c r="D16" s="23" t="s">
        <v>21</v>
      </c>
      <c r="I16" s="23" t="s">
        <v>22</v>
      </c>
      <c r="J16" s="21" t="s">
        <v>1</v>
      </c>
      <c r="L16" s="27"/>
    </row>
    <row r="17" spans="2:12" s="1" customFormat="1" ht="18" customHeight="1" x14ac:dyDescent="0.2">
      <c r="B17" s="27"/>
      <c r="E17" s="21" t="s">
        <v>23</v>
      </c>
      <c r="I17" s="23" t="s">
        <v>24</v>
      </c>
      <c r="J17" s="21" t="s">
        <v>1</v>
      </c>
      <c r="L17" s="27"/>
    </row>
    <row r="18" spans="2:12" s="1" customFormat="1" ht="6.95" customHeight="1" x14ac:dyDescent="0.2">
      <c r="B18" s="27"/>
      <c r="L18" s="27"/>
    </row>
    <row r="19" spans="2:12" s="1" customFormat="1" ht="12" customHeight="1" x14ac:dyDescent="0.2">
      <c r="B19" s="27"/>
      <c r="D19" s="23" t="s">
        <v>25</v>
      </c>
      <c r="I19" s="23" t="s">
        <v>22</v>
      </c>
      <c r="J19" s="24" t="str">
        <f>'Rekapitulácia stavby'!AN13</f>
        <v>47210621</v>
      </c>
      <c r="L19" s="27"/>
    </row>
    <row r="20" spans="2:12" s="1" customFormat="1" ht="18" customHeight="1" x14ac:dyDescent="0.2">
      <c r="B20" s="27"/>
      <c r="E20" s="228" t="str">
        <f>'Rekapitulácia stavby'!E14</f>
        <v>VERÓNY OaS s.r.o., Priemyselná 936/3, Krupina</v>
      </c>
      <c r="F20" s="196"/>
      <c r="G20" s="196"/>
      <c r="H20" s="196"/>
      <c r="I20" s="23" t="s">
        <v>24</v>
      </c>
      <c r="J20" s="24" t="str">
        <f>'Rekapitulácia stavby'!AN14</f>
        <v>SK 2023810382</v>
      </c>
      <c r="L20" s="27"/>
    </row>
    <row r="21" spans="2:12" s="1" customFormat="1" ht="6.95" customHeight="1" x14ac:dyDescent="0.2">
      <c r="B21" s="27"/>
      <c r="L21" s="27"/>
    </row>
    <row r="22" spans="2:12" s="1" customFormat="1" ht="12" customHeight="1" x14ac:dyDescent="0.2">
      <c r="B22" s="27"/>
      <c r="D22" s="23" t="s">
        <v>26</v>
      </c>
      <c r="I22" s="23" t="s">
        <v>22</v>
      </c>
      <c r="J22" s="21" t="s">
        <v>1</v>
      </c>
      <c r="L22" s="27"/>
    </row>
    <row r="23" spans="2:12" s="1" customFormat="1" ht="18" customHeight="1" x14ac:dyDescent="0.2">
      <c r="B23" s="27"/>
      <c r="E23" s="21" t="s">
        <v>27</v>
      </c>
      <c r="I23" s="23" t="s">
        <v>24</v>
      </c>
      <c r="J23" s="21" t="s">
        <v>1</v>
      </c>
      <c r="L23" s="27"/>
    </row>
    <row r="24" spans="2:12" s="1" customFormat="1" ht="6.95" customHeight="1" x14ac:dyDescent="0.2">
      <c r="B24" s="27"/>
      <c r="L24" s="27"/>
    </row>
    <row r="25" spans="2:12" s="1" customFormat="1" ht="12" customHeight="1" x14ac:dyDescent="0.2">
      <c r="B25" s="27"/>
      <c r="D25" s="23" t="s">
        <v>30</v>
      </c>
      <c r="I25" s="23" t="s">
        <v>22</v>
      </c>
      <c r="J25" s="21" t="str">
        <f>IF('Rekapitulácia stavby'!AN19="","",'Rekapitulácia stavby'!AN19)</f>
        <v/>
      </c>
      <c r="L25" s="27"/>
    </row>
    <row r="26" spans="2:12" s="1" customFormat="1" ht="18" customHeight="1" x14ac:dyDescent="0.2">
      <c r="B26" s="27"/>
      <c r="E26" s="21" t="str">
        <f>IF('Rekapitulácia stavby'!E20="","",'Rekapitulácia stavby'!E20)</f>
        <v xml:space="preserve"> </v>
      </c>
      <c r="I26" s="23" t="s">
        <v>24</v>
      </c>
      <c r="J26" s="21" t="str">
        <f>IF('Rekapitulácia stavby'!AN20="","",'Rekapitulácia stavby'!AN20)</f>
        <v/>
      </c>
      <c r="L26" s="27"/>
    </row>
    <row r="27" spans="2:12" s="1" customFormat="1" ht="6.95" customHeight="1" x14ac:dyDescent="0.2">
      <c r="B27" s="27"/>
      <c r="L27" s="27"/>
    </row>
    <row r="28" spans="2:12" s="1" customFormat="1" ht="12" customHeight="1" x14ac:dyDescent="0.2">
      <c r="B28" s="27"/>
      <c r="D28" s="23" t="s">
        <v>32</v>
      </c>
      <c r="L28" s="27"/>
    </row>
    <row r="29" spans="2:12" s="7" customFormat="1" ht="14.45" customHeight="1" x14ac:dyDescent="0.2">
      <c r="B29" s="88"/>
      <c r="E29" s="201" t="s">
        <v>1</v>
      </c>
      <c r="F29" s="201"/>
      <c r="G29" s="201"/>
      <c r="H29" s="201"/>
      <c r="L29" s="88"/>
    </row>
    <row r="30" spans="2:12" s="1" customFormat="1" ht="6.95" customHeight="1" x14ac:dyDescent="0.2">
      <c r="B30" s="27"/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D32" s="21" t="s">
        <v>122</v>
      </c>
      <c r="J32" s="89">
        <f>J98</f>
        <v>167845.864</v>
      </c>
      <c r="L32" s="27"/>
    </row>
    <row r="33" spans="2:12" s="1" customFormat="1" ht="14.45" customHeight="1" x14ac:dyDescent="0.2">
      <c r="B33" s="27"/>
      <c r="D33" s="90" t="s">
        <v>123</v>
      </c>
      <c r="J33" s="89">
        <f>J120</f>
        <v>0</v>
      </c>
      <c r="L33" s="27"/>
    </row>
    <row r="34" spans="2:12" s="1" customFormat="1" ht="25.35" customHeight="1" x14ac:dyDescent="0.2">
      <c r="B34" s="27"/>
      <c r="D34" s="91" t="s">
        <v>33</v>
      </c>
      <c r="J34" s="60">
        <f>ROUND(J32 + J33, 2)</f>
        <v>167845.86</v>
      </c>
      <c r="L34" s="27"/>
    </row>
    <row r="35" spans="2:12" s="1" customFormat="1" ht="6.95" customHeight="1" x14ac:dyDescent="0.2">
      <c r="B35" s="27"/>
      <c r="D35" s="48"/>
      <c r="E35" s="48"/>
      <c r="F35" s="48"/>
      <c r="G35" s="48"/>
      <c r="H35" s="48"/>
      <c r="I35" s="48"/>
      <c r="J35" s="48"/>
      <c r="K35" s="48"/>
      <c r="L35" s="27"/>
    </row>
    <row r="36" spans="2:12" s="1" customFormat="1" ht="14.45" customHeight="1" x14ac:dyDescent="0.2">
      <c r="B36" s="27"/>
      <c r="F36" s="30" t="s">
        <v>35</v>
      </c>
      <c r="I36" s="30" t="s">
        <v>34</v>
      </c>
      <c r="J36" s="30" t="s">
        <v>36</v>
      </c>
      <c r="L36" s="27"/>
    </row>
    <row r="37" spans="2:12" s="1" customFormat="1" ht="14.45" customHeight="1" x14ac:dyDescent="0.2">
      <c r="B37" s="27"/>
      <c r="D37" s="92" t="s">
        <v>37</v>
      </c>
      <c r="E37" s="23" t="s">
        <v>38</v>
      </c>
      <c r="F37" s="80">
        <f>ROUND((SUM(BE120:BE127) + SUM(BE149:BE286)),  2)</f>
        <v>0</v>
      </c>
      <c r="I37" s="93">
        <v>0.2</v>
      </c>
      <c r="J37" s="80">
        <f>ROUND(((SUM(BE120:BE127) + SUM(BE149:BE286))*I37),  2)</f>
        <v>0</v>
      </c>
      <c r="L37" s="27"/>
    </row>
    <row r="38" spans="2:12" s="1" customFormat="1" ht="14.45" customHeight="1" x14ac:dyDescent="0.2">
      <c r="B38" s="27"/>
      <c r="E38" s="23" t="s">
        <v>39</v>
      </c>
      <c r="F38" s="80">
        <f>ROUND((SUM(BF120:BF127) + SUM(BF149:BF286)),  2)</f>
        <v>167845.86</v>
      </c>
      <c r="I38" s="93">
        <v>0.2</v>
      </c>
      <c r="J38" s="80">
        <f>ROUND(((SUM(BF120:BF127) + SUM(BF149:BF286))*I38),  2)</f>
        <v>33569.17</v>
      </c>
      <c r="L38" s="27"/>
    </row>
    <row r="39" spans="2:12" s="1" customFormat="1" ht="14.45" hidden="1" customHeight="1" x14ac:dyDescent="0.2">
      <c r="B39" s="27"/>
      <c r="E39" s="23" t="s">
        <v>40</v>
      </c>
      <c r="F39" s="80">
        <f>ROUND((SUM(BG120:BG127) + SUM(BG149:BG286)),  2)</f>
        <v>0</v>
      </c>
      <c r="I39" s="93">
        <v>0.2</v>
      </c>
      <c r="J39" s="80">
        <f>0</f>
        <v>0</v>
      </c>
      <c r="L39" s="27"/>
    </row>
    <row r="40" spans="2:12" s="1" customFormat="1" ht="14.45" hidden="1" customHeight="1" x14ac:dyDescent="0.2">
      <c r="B40" s="27"/>
      <c r="E40" s="23" t="s">
        <v>41</v>
      </c>
      <c r="F40" s="80">
        <f>ROUND((SUM(BH120:BH127) + SUM(BH149:BH286)),  2)</f>
        <v>0</v>
      </c>
      <c r="I40" s="93">
        <v>0.2</v>
      </c>
      <c r="J40" s="80">
        <f>0</f>
        <v>0</v>
      </c>
      <c r="L40" s="27"/>
    </row>
    <row r="41" spans="2:12" s="1" customFormat="1" ht="14.45" hidden="1" customHeight="1" x14ac:dyDescent="0.2">
      <c r="B41" s="27"/>
      <c r="E41" s="23" t="s">
        <v>42</v>
      </c>
      <c r="F41" s="80">
        <f>ROUND((SUM(BI120:BI127) + SUM(BI149:BI286)),  2)</f>
        <v>0</v>
      </c>
      <c r="I41" s="93">
        <v>0</v>
      </c>
      <c r="J41" s="80">
        <f>0</f>
        <v>0</v>
      </c>
      <c r="L41" s="27"/>
    </row>
    <row r="42" spans="2:12" s="1" customFormat="1" ht="6.95" customHeight="1" x14ac:dyDescent="0.2">
      <c r="B42" s="27"/>
      <c r="L42" s="27"/>
    </row>
    <row r="43" spans="2:12" s="1" customFormat="1" ht="25.35" customHeight="1" x14ac:dyDescent="0.2">
      <c r="B43" s="27"/>
      <c r="C43" s="94"/>
      <c r="D43" s="95" t="s">
        <v>43</v>
      </c>
      <c r="E43" s="51"/>
      <c r="F43" s="51"/>
      <c r="G43" s="96" t="s">
        <v>44</v>
      </c>
      <c r="H43" s="97" t="s">
        <v>45</v>
      </c>
      <c r="I43" s="51"/>
      <c r="J43" s="98">
        <f>SUM(J34:J41)</f>
        <v>201415.02999999997</v>
      </c>
      <c r="K43" s="99"/>
      <c r="L43" s="27"/>
    </row>
    <row r="44" spans="2:12" s="1" customFormat="1" ht="14.45" customHeight="1" x14ac:dyDescent="0.2">
      <c r="B44" s="27"/>
      <c r="L44" s="27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7"/>
      <c r="D61" s="38" t="s">
        <v>48</v>
      </c>
      <c r="E61" s="29"/>
      <c r="F61" s="100" t="s">
        <v>49</v>
      </c>
      <c r="G61" s="38" t="s">
        <v>48</v>
      </c>
      <c r="H61" s="29"/>
      <c r="I61" s="29"/>
      <c r="J61" s="101" t="s">
        <v>49</v>
      </c>
      <c r="K61" s="29"/>
      <c r="L61" s="27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7"/>
      <c r="D76" s="38" t="s">
        <v>48</v>
      </c>
      <c r="E76" s="29"/>
      <c r="F76" s="100" t="s">
        <v>49</v>
      </c>
      <c r="G76" s="38" t="s">
        <v>1492</v>
      </c>
      <c r="H76" s="29"/>
      <c r="I76" s="29"/>
      <c r="J76" s="101" t="s">
        <v>49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12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 x14ac:dyDescent="0.2">
      <c r="B82" s="27"/>
      <c r="C82" s="17" t="s">
        <v>124</v>
      </c>
      <c r="L82" s="27"/>
    </row>
    <row r="83" spans="2:12" s="1" customFormat="1" ht="6.95" customHeight="1" x14ac:dyDescent="0.2">
      <c r="B83" s="27"/>
      <c r="L83" s="27"/>
    </row>
    <row r="84" spans="2:12" s="1" customFormat="1" ht="12" customHeight="1" x14ac:dyDescent="0.2">
      <c r="B84" s="27"/>
      <c r="C84" s="23" t="s">
        <v>14</v>
      </c>
      <c r="L84" s="27"/>
    </row>
    <row r="85" spans="2:12" s="1" customFormat="1" ht="27" customHeight="1" x14ac:dyDescent="0.2">
      <c r="B85" s="27"/>
      <c r="E85" s="224" t="str">
        <f>E7</f>
        <v>SPŠ J. Murgaša B.Bystrica - kompletná rekonštrukcia objektov - zníženie energetickej náročnosti</v>
      </c>
      <c r="F85" s="227"/>
      <c r="G85" s="227"/>
      <c r="H85" s="227"/>
      <c r="L85" s="27"/>
    </row>
    <row r="86" spans="2:12" ht="12" customHeight="1" x14ac:dyDescent="0.2">
      <c r="B86" s="16"/>
      <c r="C86" s="23" t="s">
        <v>118</v>
      </c>
      <c r="L86" s="16"/>
    </row>
    <row r="87" spans="2:12" s="1" customFormat="1" ht="14.45" customHeight="1" x14ac:dyDescent="0.2">
      <c r="B87" s="27"/>
      <c r="E87" s="224" t="s">
        <v>853</v>
      </c>
      <c r="F87" s="223"/>
      <c r="G87" s="223"/>
      <c r="H87" s="223"/>
      <c r="L87" s="27"/>
    </row>
    <row r="88" spans="2:12" s="1" customFormat="1" ht="12" customHeight="1" x14ac:dyDescent="0.2">
      <c r="B88" s="27"/>
      <c r="C88" s="23" t="s">
        <v>120</v>
      </c>
      <c r="L88" s="27"/>
    </row>
    <row r="89" spans="2:12" s="1" customFormat="1" ht="15.6" customHeight="1" x14ac:dyDescent="0.2">
      <c r="B89" s="27"/>
      <c r="E89" s="185" t="str">
        <f>E11</f>
        <v>C2 - Nový stav</v>
      </c>
      <c r="F89" s="223"/>
      <c r="G89" s="223"/>
      <c r="H89" s="223"/>
      <c r="L89" s="27"/>
    </row>
    <row r="90" spans="2:12" s="1" customFormat="1" ht="6.95" customHeight="1" x14ac:dyDescent="0.2">
      <c r="B90" s="27"/>
      <c r="L90" s="27"/>
    </row>
    <row r="91" spans="2:12" s="1" customFormat="1" ht="12" customHeight="1" x14ac:dyDescent="0.2">
      <c r="B91" s="27"/>
      <c r="C91" s="23" t="s">
        <v>18</v>
      </c>
      <c r="F91" s="21" t="str">
        <f>F14</f>
        <v>Hurbanova 6, 975 18 BB</v>
      </c>
      <c r="I91" s="23" t="s">
        <v>20</v>
      </c>
      <c r="J91" s="47">
        <f>IF(J14="","",J14)</f>
        <v>44630</v>
      </c>
      <c r="L91" s="27"/>
    </row>
    <row r="92" spans="2:12" s="1" customFormat="1" ht="6.95" customHeight="1" x14ac:dyDescent="0.2">
      <c r="B92" s="27"/>
      <c r="L92" s="27"/>
    </row>
    <row r="93" spans="2:12" s="1" customFormat="1" ht="40.9" customHeight="1" x14ac:dyDescent="0.2">
      <c r="B93" s="27"/>
      <c r="C93" s="23" t="s">
        <v>21</v>
      </c>
      <c r="F93" s="21" t="str">
        <f>E17</f>
        <v>SPŠ J. Murgaša, Banská Bystrica</v>
      </c>
      <c r="I93" s="23" t="s">
        <v>26</v>
      </c>
      <c r="J93" s="25" t="str">
        <f>E23</f>
        <v>VISIA s.r.o ,Sládkovičova 2052/50A Šala</v>
      </c>
      <c r="L93" s="27"/>
    </row>
    <row r="94" spans="2:12" s="1" customFormat="1" ht="15.6" customHeight="1" x14ac:dyDescent="0.2">
      <c r="B94" s="27"/>
      <c r="C94" s="23" t="s">
        <v>25</v>
      </c>
      <c r="F94" s="21" t="str">
        <f>IF(E20="","",E20)</f>
        <v>VERÓNY OaS s.r.o., Priemyselná 936/3, Krupina</v>
      </c>
      <c r="I94" s="23" t="s">
        <v>30</v>
      </c>
      <c r="J94" s="25" t="str">
        <f>E26</f>
        <v xml:space="preserve"> </v>
      </c>
      <c r="L94" s="27"/>
    </row>
    <row r="95" spans="2:12" s="1" customFormat="1" ht="10.35" customHeight="1" x14ac:dyDescent="0.2">
      <c r="B95" s="27"/>
      <c r="L95" s="27"/>
    </row>
    <row r="96" spans="2:12" s="1" customFormat="1" ht="29.25" customHeight="1" x14ac:dyDescent="0.2">
      <c r="B96" s="27"/>
      <c r="C96" s="102" t="s">
        <v>125</v>
      </c>
      <c r="D96" s="94"/>
      <c r="E96" s="94"/>
      <c r="F96" s="94"/>
      <c r="G96" s="94"/>
      <c r="H96" s="94"/>
      <c r="I96" s="94"/>
      <c r="J96" s="103" t="s">
        <v>126</v>
      </c>
      <c r="K96" s="94"/>
      <c r="L96" s="27"/>
    </row>
    <row r="97" spans="2:47" s="1" customFormat="1" ht="10.35" customHeight="1" x14ac:dyDescent="0.2">
      <c r="B97" s="27"/>
      <c r="L97" s="27"/>
    </row>
    <row r="98" spans="2:47" s="1" customFormat="1" ht="22.9" customHeight="1" x14ac:dyDescent="0.2">
      <c r="B98" s="27"/>
      <c r="C98" s="104" t="s">
        <v>127</v>
      </c>
      <c r="J98" s="60">
        <f>J149</f>
        <v>167845.864</v>
      </c>
      <c r="L98" s="27"/>
      <c r="AU98" s="13" t="s">
        <v>128</v>
      </c>
    </row>
    <row r="99" spans="2:47" s="8" customFormat="1" ht="24.95" customHeight="1" x14ac:dyDescent="0.2">
      <c r="B99" s="105"/>
      <c r="D99" s="106" t="s">
        <v>129</v>
      </c>
      <c r="E99" s="107"/>
      <c r="F99" s="107"/>
      <c r="G99" s="107"/>
      <c r="H99" s="107"/>
      <c r="I99" s="107"/>
      <c r="J99" s="108">
        <f>J150</f>
        <v>52836.433000000005</v>
      </c>
      <c r="L99" s="105"/>
    </row>
    <row r="100" spans="2:47" s="9" customFormat="1" ht="19.899999999999999" customHeight="1" x14ac:dyDescent="0.2">
      <c r="B100" s="109"/>
      <c r="D100" s="110" t="s">
        <v>130</v>
      </c>
      <c r="E100" s="111"/>
      <c r="F100" s="111"/>
      <c r="G100" s="111"/>
      <c r="H100" s="111"/>
      <c r="I100" s="111"/>
      <c r="J100" s="112">
        <f>J151</f>
        <v>2980.7979999999998</v>
      </c>
      <c r="L100" s="109"/>
    </row>
    <row r="101" spans="2:47" s="9" customFormat="1" ht="19.899999999999999" customHeight="1" x14ac:dyDescent="0.2">
      <c r="B101" s="109"/>
      <c r="D101" s="110" t="s">
        <v>293</v>
      </c>
      <c r="E101" s="111"/>
      <c r="F101" s="111"/>
      <c r="G101" s="111"/>
      <c r="H101" s="111"/>
      <c r="I101" s="111"/>
      <c r="J101" s="112">
        <f>J160</f>
        <v>220.00299999999999</v>
      </c>
      <c r="L101" s="109"/>
    </row>
    <row r="102" spans="2:47" s="9" customFormat="1" ht="19.899999999999999" customHeight="1" x14ac:dyDescent="0.2">
      <c r="B102" s="109"/>
      <c r="D102" s="110" t="s">
        <v>763</v>
      </c>
      <c r="E102" s="111"/>
      <c r="F102" s="111"/>
      <c r="G102" s="111"/>
      <c r="H102" s="111"/>
      <c r="I102" s="111"/>
      <c r="J102" s="112">
        <f>J163</f>
        <v>500</v>
      </c>
      <c r="L102" s="109"/>
    </row>
    <row r="103" spans="2:47" s="9" customFormat="1" ht="19.899999999999999" customHeight="1" x14ac:dyDescent="0.2">
      <c r="B103" s="109"/>
      <c r="D103" s="110" t="s">
        <v>764</v>
      </c>
      <c r="E103" s="111"/>
      <c r="F103" s="111"/>
      <c r="G103" s="111"/>
      <c r="H103" s="111"/>
      <c r="I103" s="111"/>
      <c r="J103" s="112">
        <f>J165</f>
        <v>2388.9549999999999</v>
      </c>
      <c r="L103" s="109"/>
    </row>
    <row r="104" spans="2:47" s="9" customFormat="1" ht="19.899999999999999" customHeight="1" x14ac:dyDescent="0.2">
      <c r="B104" s="109"/>
      <c r="D104" s="110" t="s">
        <v>907</v>
      </c>
      <c r="E104" s="111"/>
      <c r="F104" s="111"/>
      <c r="G104" s="111"/>
      <c r="H104" s="111"/>
      <c r="I104" s="111"/>
      <c r="J104" s="112">
        <f>J170</f>
        <v>208.35599999999999</v>
      </c>
      <c r="L104" s="109"/>
    </row>
    <row r="105" spans="2:47" s="9" customFormat="1" ht="19.899999999999999" customHeight="1" x14ac:dyDescent="0.2">
      <c r="B105" s="109"/>
      <c r="D105" s="110" t="s">
        <v>294</v>
      </c>
      <c r="E105" s="111"/>
      <c r="F105" s="111"/>
      <c r="G105" s="111"/>
      <c r="H105" s="111"/>
      <c r="I105" s="111"/>
      <c r="J105" s="112">
        <f>J172</f>
        <v>37059.179000000004</v>
      </c>
      <c r="L105" s="109"/>
    </row>
    <row r="106" spans="2:47" s="9" customFormat="1" ht="19.899999999999999" customHeight="1" x14ac:dyDescent="0.2">
      <c r="B106" s="109"/>
      <c r="D106" s="110" t="s">
        <v>131</v>
      </c>
      <c r="E106" s="111"/>
      <c r="F106" s="111"/>
      <c r="G106" s="111"/>
      <c r="H106" s="111"/>
      <c r="I106" s="111"/>
      <c r="J106" s="112">
        <f>J193</f>
        <v>7921.7899999999991</v>
      </c>
      <c r="L106" s="109"/>
    </row>
    <row r="107" spans="2:47" s="9" customFormat="1" ht="19.899999999999999" customHeight="1" x14ac:dyDescent="0.2">
      <c r="B107" s="109"/>
      <c r="D107" s="110" t="s">
        <v>295</v>
      </c>
      <c r="E107" s="111"/>
      <c r="F107" s="111"/>
      <c r="G107" s="111"/>
      <c r="H107" s="111"/>
      <c r="I107" s="111"/>
      <c r="J107" s="112">
        <f>J210</f>
        <v>1557.3520000000001</v>
      </c>
      <c r="L107" s="109"/>
    </row>
    <row r="108" spans="2:47" s="8" customFormat="1" ht="24.95" customHeight="1" x14ac:dyDescent="0.2">
      <c r="B108" s="105"/>
      <c r="D108" s="106" t="s">
        <v>132</v>
      </c>
      <c r="E108" s="107"/>
      <c r="F108" s="107"/>
      <c r="G108" s="107"/>
      <c r="H108" s="107"/>
      <c r="I108" s="107"/>
      <c r="J108" s="108">
        <f>J212</f>
        <v>115009.43099999998</v>
      </c>
      <c r="L108" s="105"/>
    </row>
    <row r="109" spans="2:47" s="9" customFormat="1" ht="19.899999999999999" customHeight="1" x14ac:dyDescent="0.2">
      <c r="B109" s="109"/>
      <c r="D109" s="110" t="s">
        <v>296</v>
      </c>
      <c r="E109" s="111"/>
      <c r="F109" s="111"/>
      <c r="G109" s="111"/>
      <c r="H109" s="111"/>
      <c r="I109" s="111"/>
      <c r="J109" s="112">
        <f>J213</f>
        <v>2234.1330000000003</v>
      </c>
      <c r="L109" s="109"/>
    </row>
    <row r="110" spans="2:47" s="9" customFormat="1" ht="19.899999999999999" customHeight="1" x14ac:dyDescent="0.2">
      <c r="B110" s="109"/>
      <c r="D110" s="110" t="s">
        <v>297</v>
      </c>
      <c r="E110" s="111"/>
      <c r="F110" s="111"/>
      <c r="G110" s="111"/>
      <c r="H110" s="111"/>
      <c r="I110" s="111"/>
      <c r="J110" s="112">
        <f>J219</f>
        <v>28482.347000000002</v>
      </c>
      <c r="L110" s="109"/>
    </row>
    <row r="111" spans="2:47" s="9" customFormat="1" ht="19.899999999999999" customHeight="1" x14ac:dyDescent="0.2">
      <c r="B111" s="109"/>
      <c r="D111" s="110" t="s">
        <v>298</v>
      </c>
      <c r="E111" s="111"/>
      <c r="F111" s="111"/>
      <c r="G111" s="111"/>
      <c r="H111" s="111"/>
      <c r="I111" s="111"/>
      <c r="J111" s="112">
        <f>J231</f>
        <v>49549.835999999988</v>
      </c>
      <c r="L111" s="109"/>
    </row>
    <row r="112" spans="2:47" s="9" customFormat="1" ht="19.899999999999999" customHeight="1" x14ac:dyDescent="0.2">
      <c r="B112" s="109"/>
      <c r="D112" s="110" t="s">
        <v>908</v>
      </c>
      <c r="E112" s="111"/>
      <c r="F112" s="111"/>
      <c r="G112" s="111"/>
      <c r="H112" s="111"/>
      <c r="I112" s="111"/>
      <c r="J112" s="112">
        <f>J249</f>
        <v>8.6880000000000006</v>
      </c>
      <c r="L112" s="109"/>
    </row>
    <row r="113" spans="2:65" s="9" customFormat="1" ht="19.899999999999999" customHeight="1" x14ac:dyDescent="0.2">
      <c r="B113" s="109"/>
      <c r="D113" s="110" t="s">
        <v>134</v>
      </c>
      <c r="E113" s="111"/>
      <c r="F113" s="111"/>
      <c r="G113" s="111"/>
      <c r="H113" s="111"/>
      <c r="I113" s="111"/>
      <c r="J113" s="112">
        <f>J251</f>
        <v>10784.348000000002</v>
      </c>
      <c r="L113" s="109"/>
    </row>
    <row r="114" spans="2:65" s="9" customFormat="1" ht="19.899999999999999" customHeight="1" x14ac:dyDescent="0.2">
      <c r="B114" s="109"/>
      <c r="D114" s="110" t="s">
        <v>299</v>
      </c>
      <c r="E114" s="111"/>
      <c r="F114" s="111"/>
      <c r="G114" s="111"/>
      <c r="H114" s="111"/>
      <c r="I114" s="111"/>
      <c r="J114" s="112">
        <f>J267</f>
        <v>1141.546</v>
      </c>
      <c r="L114" s="109"/>
    </row>
    <row r="115" spans="2:65" s="9" customFormat="1" ht="19.899999999999999" customHeight="1" x14ac:dyDescent="0.2">
      <c r="B115" s="109"/>
      <c r="D115" s="110" t="s">
        <v>135</v>
      </c>
      <c r="E115" s="111"/>
      <c r="F115" s="111"/>
      <c r="G115" s="111"/>
      <c r="H115" s="111"/>
      <c r="I115" s="111"/>
      <c r="J115" s="112">
        <f>J269</f>
        <v>5372.39</v>
      </c>
      <c r="L115" s="109"/>
    </row>
    <row r="116" spans="2:65" s="9" customFormat="1" ht="19.899999999999999" customHeight="1" x14ac:dyDescent="0.2">
      <c r="B116" s="109"/>
      <c r="D116" s="110" t="s">
        <v>136</v>
      </c>
      <c r="E116" s="111"/>
      <c r="F116" s="111"/>
      <c r="G116" s="111"/>
      <c r="H116" s="111"/>
      <c r="I116" s="111"/>
      <c r="J116" s="112">
        <f>J275</f>
        <v>17341.121999999999</v>
      </c>
      <c r="L116" s="109"/>
    </row>
    <row r="117" spans="2:65" s="9" customFormat="1" ht="19.899999999999999" customHeight="1" x14ac:dyDescent="0.2">
      <c r="B117" s="109"/>
      <c r="D117" s="110" t="s">
        <v>300</v>
      </c>
      <c r="E117" s="111"/>
      <c r="F117" s="111"/>
      <c r="G117" s="111"/>
      <c r="H117" s="111"/>
      <c r="I117" s="111"/>
      <c r="J117" s="112">
        <f>J284</f>
        <v>95.021000000000001</v>
      </c>
      <c r="L117" s="109"/>
    </row>
    <row r="118" spans="2:65" s="1" customFormat="1" ht="21.75" customHeight="1" x14ac:dyDescent="0.2">
      <c r="B118" s="27"/>
      <c r="L118" s="27"/>
    </row>
    <row r="119" spans="2:65" s="1" customFormat="1" ht="6.95" customHeight="1" x14ac:dyDescent="0.2">
      <c r="B119" s="27"/>
      <c r="L119" s="27"/>
    </row>
    <row r="120" spans="2:65" s="1" customFormat="1" ht="29.25" customHeight="1" x14ac:dyDescent="0.2">
      <c r="B120" s="27"/>
      <c r="C120" s="104" t="s">
        <v>139</v>
      </c>
      <c r="J120" s="113">
        <f>ROUND(J121 + J122 + J123 + J124 + J125 + J126,2)</f>
        <v>0</v>
      </c>
      <c r="L120" s="27"/>
      <c r="N120" s="114" t="s">
        <v>37</v>
      </c>
    </row>
    <row r="121" spans="2:65" s="1" customFormat="1" ht="18" customHeight="1" x14ac:dyDescent="0.2">
      <c r="B121" s="115"/>
      <c r="C121" s="116"/>
      <c r="D121" s="225" t="s">
        <v>140</v>
      </c>
      <c r="E121" s="226"/>
      <c r="F121" s="226"/>
      <c r="G121" s="116"/>
      <c r="H121" s="116"/>
      <c r="I121" s="116"/>
      <c r="J121" s="118">
        <v>0</v>
      </c>
      <c r="K121" s="116"/>
      <c r="L121" s="115"/>
      <c r="M121" s="116"/>
      <c r="N121" s="119" t="s">
        <v>39</v>
      </c>
      <c r="O121" s="116"/>
      <c r="P121" s="116"/>
      <c r="Q121" s="116"/>
      <c r="R121" s="116"/>
      <c r="S121" s="116"/>
      <c r="T121" s="116"/>
      <c r="U121" s="116"/>
      <c r="V121" s="116"/>
      <c r="W121" s="116"/>
      <c r="X121" s="116"/>
      <c r="Y121" s="116"/>
      <c r="Z121" s="116"/>
      <c r="AA121" s="116"/>
      <c r="AB121" s="116"/>
      <c r="AC121" s="116"/>
      <c r="AD121" s="116"/>
      <c r="AE121" s="116"/>
      <c r="AF121" s="116"/>
      <c r="AG121" s="116"/>
      <c r="AH121" s="116"/>
      <c r="AI121" s="116"/>
      <c r="AJ121" s="116"/>
      <c r="AK121" s="116"/>
      <c r="AL121" s="116"/>
      <c r="AM121" s="116"/>
      <c r="AN121" s="116"/>
      <c r="AO121" s="116"/>
      <c r="AP121" s="116"/>
      <c r="AQ121" s="116"/>
      <c r="AR121" s="116"/>
      <c r="AS121" s="116"/>
      <c r="AT121" s="116"/>
      <c r="AU121" s="116"/>
      <c r="AV121" s="116"/>
      <c r="AW121" s="116"/>
      <c r="AX121" s="116"/>
      <c r="AY121" s="120" t="s">
        <v>141</v>
      </c>
      <c r="AZ121" s="116"/>
      <c r="BA121" s="116"/>
      <c r="BB121" s="116"/>
      <c r="BC121" s="116"/>
      <c r="BD121" s="116"/>
      <c r="BE121" s="121">
        <f t="shared" ref="BE121:BE126" si="0">IF(N121="základná",J121,0)</f>
        <v>0</v>
      </c>
      <c r="BF121" s="121">
        <f t="shared" ref="BF121:BF126" si="1">IF(N121="znížená",J121,0)</f>
        <v>0</v>
      </c>
      <c r="BG121" s="121">
        <f t="shared" ref="BG121:BG126" si="2">IF(N121="zákl. prenesená",J121,0)</f>
        <v>0</v>
      </c>
      <c r="BH121" s="121">
        <f t="shared" ref="BH121:BH126" si="3">IF(N121="zníž. prenesená",J121,0)</f>
        <v>0</v>
      </c>
      <c r="BI121" s="121">
        <f t="shared" ref="BI121:BI126" si="4">IF(N121="nulová",J121,0)</f>
        <v>0</v>
      </c>
      <c r="BJ121" s="120" t="s">
        <v>86</v>
      </c>
      <c r="BK121" s="116"/>
      <c r="BL121" s="116"/>
      <c r="BM121" s="116"/>
    </row>
    <row r="122" spans="2:65" s="1" customFormat="1" ht="18" customHeight="1" x14ac:dyDescent="0.2">
      <c r="B122" s="115"/>
      <c r="C122" s="116"/>
      <c r="D122" s="225" t="s">
        <v>142</v>
      </c>
      <c r="E122" s="226"/>
      <c r="F122" s="226"/>
      <c r="G122" s="116"/>
      <c r="H122" s="116"/>
      <c r="I122" s="116"/>
      <c r="J122" s="118">
        <v>0</v>
      </c>
      <c r="K122" s="116"/>
      <c r="L122" s="115"/>
      <c r="M122" s="116"/>
      <c r="N122" s="119" t="s">
        <v>39</v>
      </c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  <c r="AE122" s="116"/>
      <c r="AF122" s="116"/>
      <c r="AG122" s="116"/>
      <c r="AH122" s="116"/>
      <c r="AI122" s="116"/>
      <c r="AJ122" s="116"/>
      <c r="AK122" s="116"/>
      <c r="AL122" s="116"/>
      <c r="AM122" s="116"/>
      <c r="AN122" s="116"/>
      <c r="AO122" s="116"/>
      <c r="AP122" s="116"/>
      <c r="AQ122" s="116"/>
      <c r="AR122" s="116"/>
      <c r="AS122" s="116"/>
      <c r="AT122" s="116"/>
      <c r="AU122" s="116"/>
      <c r="AV122" s="116"/>
      <c r="AW122" s="116"/>
      <c r="AX122" s="116"/>
      <c r="AY122" s="120" t="s">
        <v>141</v>
      </c>
      <c r="AZ122" s="116"/>
      <c r="BA122" s="116"/>
      <c r="BB122" s="116"/>
      <c r="BC122" s="116"/>
      <c r="BD122" s="116"/>
      <c r="BE122" s="121">
        <f t="shared" si="0"/>
        <v>0</v>
      </c>
      <c r="BF122" s="121">
        <f t="shared" si="1"/>
        <v>0</v>
      </c>
      <c r="BG122" s="121">
        <f t="shared" si="2"/>
        <v>0</v>
      </c>
      <c r="BH122" s="121">
        <f t="shared" si="3"/>
        <v>0</v>
      </c>
      <c r="BI122" s="121">
        <f t="shared" si="4"/>
        <v>0</v>
      </c>
      <c r="BJ122" s="120" t="s">
        <v>86</v>
      </c>
      <c r="BK122" s="116"/>
      <c r="BL122" s="116"/>
      <c r="BM122" s="116"/>
    </row>
    <row r="123" spans="2:65" s="1" customFormat="1" ht="18" customHeight="1" x14ac:dyDescent="0.2">
      <c r="B123" s="115"/>
      <c r="C123" s="116"/>
      <c r="D123" s="225" t="s">
        <v>143</v>
      </c>
      <c r="E123" s="226"/>
      <c r="F123" s="226"/>
      <c r="G123" s="116"/>
      <c r="H123" s="116"/>
      <c r="I123" s="116"/>
      <c r="J123" s="118">
        <v>0</v>
      </c>
      <c r="K123" s="116"/>
      <c r="L123" s="115"/>
      <c r="M123" s="116"/>
      <c r="N123" s="119" t="s">
        <v>39</v>
      </c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6"/>
      <c r="AJ123" s="116"/>
      <c r="AK123" s="116"/>
      <c r="AL123" s="116"/>
      <c r="AM123" s="116"/>
      <c r="AN123" s="116"/>
      <c r="AO123" s="116"/>
      <c r="AP123" s="116"/>
      <c r="AQ123" s="116"/>
      <c r="AR123" s="116"/>
      <c r="AS123" s="116"/>
      <c r="AT123" s="116"/>
      <c r="AU123" s="116"/>
      <c r="AV123" s="116"/>
      <c r="AW123" s="116"/>
      <c r="AX123" s="116"/>
      <c r="AY123" s="120" t="s">
        <v>141</v>
      </c>
      <c r="AZ123" s="116"/>
      <c r="BA123" s="116"/>
      <c r="BB123" s="116"/>
      <c r="BC123" s="116"/>
      <c r="BD123" s="116"/>
      <c r="BE123" s="121">
        <f t="shared" si="0"/>
        <v>0</v>
      </c>
      <c r="BF123" s="121">
        <f t="shared" si="1"/>
        <v>0</v>
      </c>
      <c r="BG123" s="121">
        <f t="shared" si="2"/>
        <v>0</v>
      </c>
      <c r="BH123" s="121">
        <f t="shared" si="3"/>
        <v>0</v>
      </c>
      <c r="BI123" s="121">
        <f t="shared" si="4"/>
        <v>0</v>
      </c>
      <c r="BJ123" s="120" t="s">
        <v>86</v>
      </c>
      <c r="BK123" s="116"/>
      <c r="BL123" s="116"/>
      <c r="BM123" s="116"/>
    </row>
    <row r="124" spans="2:65" s="1" customFormat="1" ht="18" customHeight="1" x14ac:dyDescent="0.2">
      <c r="B124" s="115"/>
      <c r="C124" s="116"/>
      <c r="D124" s="225" t="s">
        <v>144</v>
      </c>
      <c r="E124" s="226"/>
      <c r="F124" s="226"/>
      <c r="G124" s="116"/>
      <c r="H124" s="116"/>
      <c r="I124" s="116"/>
      <c r="J124" s="118">
        <v>0</v>
      </c>
      <c r="K124" s="116"/>
      <c r="L124" s="115"/>
      <c r="M124" s="116"/>
      <c r="N124" s="119" t="s">
        <v>39</v>
      </c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  <c r="AF124" s="116"/>
      <c r="AG124" s="116"/>
      <c r="AH124" s="116"/>
      <c r="AI124" s="116"/>
      <c r="AJ124" s="116"/>
      <c r="AK124" s="116"/>
      <c r="AL124" s="116"/>
      <c r="AM124" s="116"/>
      <c r="AN124" s="116"/>
      <c r="AO124" s="116"/>
      <c r="AP124" s="116"/>
      <c r="AQ124" s="116"/>
      <c r="AR124" s="116"/>
      <c r="AS124" s="116"/>
      <c r="AT124" s="116"/>
      <c r="AU124" s="116"/>
      <c r="AV124" s="116"/>
      <c r="AW124" s="116"/>
      <c r="AX124" s="116"/>
      <c r="AY124" s="120" t="s">
        <v>141</v>
      </c>
      <c r="AZ124" s="116"/>
      <c r="BA124" s="116"/>
      <c r="BB124" s="116"/>
      <c r="BC124" s="116"/>
      <c r="BD124" s="116"/>
      <c r="BE124" s="121">
        <f t="shared" si="0"/>
        <v>0</v>
      </c>
      <c r="BF124" s="121">
        <f t="shared" si="1"/>
        <v>0</v>
      </c>
      <c r="BG124" s="121">
        <f t="shared" si="2"/>
        <v>0</v>
      </c>
      <c r="BH124" s="121">
        <f t="shared" si="3"/>
        <v>0</v>
      </c>
      <c r="BI124" s="121">
        <f t="shared" si="4"/>
        <v>0</v>
      </c>
      <c r="BJ124" s="120" t="s">
        <v>86</v>
      </c>
      <c r="BK124" s="116"/>
      <c r="BL124" s="116"/>
      <c r="BM124" s="116"/>
    </row>
    <row r="125" spans="2:65" s="1" customFormat="1" ht="18" customHeight="1" x14ac:dyDescent="0.2">
      <c r="B125" s="115"/>
      <c r="C125" s="116"/>
      <c r="D125" s="225" t="s">
        <v>145</v>
      </c>
      <c r="E125" s="226"/>
      <c r="F125" s="226"/>
      <c r="G125" s="116"/>
      <c r="H125" s="116"/>
      <c r="I125" s="116"/>
      <c r="J125" s="118">
        <v>0</v>
      </c>
      <c r="K125" s="116"/>
      <c r="L125" s="115"/>
      <c r="M125" s="116"/>
      <c r="N125" s="119" t="s">
        <v>39</v>
      </c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  <c r="AA125" s="116"/>
      <c r="AB125" s="116"/>
      <c r="AC125" s="116"/>
      <c r="AD125" s="116"/>
      <c r="AE125" s="116"/>
      <c r="AF125" s="116"/>
      <c r="AG125" s="116"/>
      <c r="AH125" s="116"/>
      <c r="AI125" s="116"/>
      <c r="AJ125" s="116"/>
      <c r="AK125" s="116"/>
      <c r="AL125" s="116"/>
      <c r="AM125" s="116"/>
      <c r="AN125" s="116"/>
      <c r="AO125" s="116"/>
      <c r="AP125" s="116"/>
      <c r="AQ125" s="116"/>
      <c r="AR125" s="116"/>
      <c r="AS125" s="116"/>
      <c r="AT125" s="116"/>
      <c r="AU125" s="116"/>
      <c r="AV125" s="116"/>
      <c r="AW125" s="116"/>
      <c r="AX125" s="116"/>
      <c r="AY125" s="120" t="s">
        <v>141</v>
      </c>
      <c r="AZ125" s="116"/>
      <c r="BA125" s="116"/>
      <c r="BB125" s="116"/>
      <c r="BC125" s="116"/>
      <c r="BD125" s="116"/>
      <c r="BE125" s="121">
        <f t="shared" si="0"/>
        <v>0</v>
      </c>
      <c r="BF125" s="121">
        <f t="shared" si="1"/>
        <v>0</v>
      </c>
      <c r="BG125" s="121">
        <f t="shared" si="2"/>
        <v>0</v>
      </c>
      <c r="BH125" s="121">
        <f t="shared" si="3"/>
        <v>0</v>
      </c>
      <c r="BI125" s="121">
        <f t="shared" si="4"/>
        <v>0</v>
      </c>
      <c r="BJ125" s="120" t="s">
        <v>86</v>
      </c>
      <c r="BK125" s="116"/>
      <c r="BL125" s="116"/>
      <c r="BM125" s="116"/>
    </row>
    <row r="126" spans="2:65" s="1" customFormat="1" ht="18" customHeight="1" x14ac:dyDescent="0.2">
      <c r="B126" s="115"/>
      <c r="C126" s="116"/>
      <c r="D126" s="117" t="s">
        <v>146</v>
      </c>
      <c r="E126" s="116"/>
      <c r="F126" s="116"/>
      <c r="G126" s="116"/>
      <c r="H126" s="116"/>
      <c r="I126" s="116"/>
      <c r="J126" s="118">
        <f>ROUND(J32*T126,2)</f>
        <v>0</v>
      </c>
      <c r="K126" s="116"/>
      <c r="L126" s="115"/>
      <c r="M126" s="116"/>
      <c r="N126" s="119" t="s">
        <v>39</v>
      </c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16"/>
      <c r="AI126" s="116"/>
      <c r="AJ126" s="116"/>
      <c r="AK126" s="116"/>
      <c r="AL126" s="116"/>
      <c r="AM126" s="116"/>
      <c r="AN126" s="116"/>
      <c r="AO126" s="116"/>
      <c r="AP126" s="116"/>
      <c r="AQ126" s="116"/>
      <c r="AR126" s="116"/>
      <c r="AS126" s="116"/>
      <c r="AT126" s="116"/>
      <c r="AU126" s="116"/>
      <c r="AV126" s="116"/>
      <c r="AW126" s="116"/>
      <c r="AX126" s="116"/>
      <c r="AY126" s="120" t="s">
        <v>147</v>
      </c>
      <c r="AZ126" s="116"/>
      <c r="BA126" s="116"/>
      <c r="BB126" s="116"/>
      <c r="BC126" s="116"/>
      <c r="BD126" s="116"/>
      <c r="BE126" s="121">
        <f t="shared" si="0"/>
        <v>0</v>
      </c>
      <c r="BF126" s="121">
        <f t="shared" si="1"/>
        <v>0</v>
      </c>
      <c r="BG126" s="121">
        <f t="shared" si="2"/>
        <v>0</v>
      </c>
      <c r="BH126" s="121">
        <f t="shared" si="3"/>
        <v>0</v>
      </c>
      <c r="BI126" s="121">
        <f t="shared" si="4"/>
        <v>0</v>
      </c>
      <c r="BJ126" s="120" t="s">
        <v>86</v>
      </c>
      <c r="BK126" s="116"/>
      <c r="BL126" s="116"/>
      <c r="BM126" s="116"/>
    </row>
    <row r="127" spans="2:65" s="1" customFormat="1" x14ac:dyDescent="0.2">
      <c r="B127" s="27"/>
      <c r="L127" s="27"/>
    </row>
    <row r="128" spans="2:65" s="1" customFormat="1" ht="29.25" customHeight="1" x14ac:dyDescent="0.2">
      <c r="B128" s="27"/>
      <c r="C128" s="122" t="s">
        <v>148</v>
      </c>
      <c r="D128" s="94"/>
      <c r="E128" s="94"/>
      <c r="F128" s="94"/>
      <c r="G128" s="94"/>
      <c r="H128" s="94"/>
      <c r="I128" s="94"/>
      <c r="J128" s="123">
        <f>ROUND(J98+J120,2)</f>
        <v>167845.86</v>
      </c>
      <c r="K128" s="94"/>
      <c r="L128" s="27"/>
    </row>
    <row r="129" spans="2:12" s="1" customFormat="1" ht="6.95" customHeight="1" x14ac:dyDescent="0.2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27"/>
    </row>
    <row r="133" spans="2:12" s="1" customFormat="1" ht="6.95" customHeight="1" x14ac:dyDescent="0.2"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27"/>
    </row>
    <row r="134" spans="2:12" s="1" customFormat="1" ht="24.95" customHeight="1" x14ac:dyDescent="0.2">
      <c r="B134" s="27"/>
      <c r="C134" s="17" t="s">
        <v>149</v>
      </c>
      <c r="L134" s="27"/>
    </row>
    <row r="135" spans="2:12" s="1" customFormat="1" ht="6.95" customHeight="1" x14ac:dyDescent="0.2">
      <c r="B135" s="27"/>
      <c r="L135" s="27"/>
    </row>
    <row r="136" spans="2:12" s="1" customFormat="1" ht="12" customHeight="1" x14ac:dyDescent="0.2">
      <c r="B136" s="27"/>
      <c r="C136" s="23" t="s">
        <v>14</v>
      </c>
      <c r="L136" s="27"/>
    </row>
    <row r="137" spans="2:12" s="1" customFormat="1" ht="27" customHeight="1" x14ac:dyDescent="0.2">
      <c r="B137" s="27"/>
      <c r="E137" s="224" t="str">
        <f>E7</f>
        <v>SPŠ J. Murgaša B.Bystrica - kompletná rekonštrukcia objektov - zníženie energetickej náročnosti</v>
      </c>
      <c r="F137" s="227"/>
      <c r="G137" s="227"/>
      <c r="H137" s="227"/>
      <c r="L137" s="27"/>
    </row>
    <row r="138" spans="2:12" ht="12" customHeight="1" x14ac:dyDescent="0.2">
      <c r="B138" s="16"/>
      <c r="C138" s="23" t="s">
        <v>118</v>
      </c>
      <c r="L138" s="16"/>
    </row>
    <row r="139" spans="2:12" s="1" customFormat="1" ht="14.45" customHeight="1" x14ac:dyDescent="0.2">
      <c r="B139" s="27"/>
      <c r="E139" s="224" t="s">
        <v>853</v>
      </c>
      <c r="F139" s="223"/>
      <c r="G139" s="223"/>
      <c r="H139" s="223"/>
      <c r="L139" s="27"/>
    </row>
    <row r="140" spans="2:12" s="1" customFormat="1" ht="12" customHeight="1" x14ac:dyDescent="0.2">
      <c r="B140" s="27"/>
      <c r="C140" s="23" t="s">
        <v>120</v>
      </c>
      <c r="L140" s="27"/>
    </row>
    <row r="141" spans="2:12" s="1" customFormat="1" ht="15.6" customHeight="1" x14ac:dyDescent="0.2">
      <c r="B141" s="27"/>
      <c r="E141" s="185" t="str">
        <f>E11</f>
        <v>C2 - Nový stav</v>
      </c>
      <c r="F141" s="223"/>
      <c r="G141" s="223"/>
      <c r="H141" s="223"/>
      <c r="L141" s="27"/>
    </row>
    <row r="142" spans="2:12" s="1" customFormat="1" ht="6.95" customHeight="1" x14ac:dyDescent="0.2">
      <c r="B142" s="27"/>
      <c r="L142" s="27"/>
    </row>
    <row r="143" spans="2:12" s="1" customFormat="1" ht="12" customHeight="1" x14ac:dyDescent="0.2">
      <c r="B143" s="27"/>
      <c r="C143" s="23" t="s">
        <v>18</v>
      </c>
      <c r="F143" s="21" t="str">
        <f>F14</f>
        <v>Hurbanova 6, 975 18 BB</v>
      </c>
      <c r="I143" s="23" t="s">
        <v>20</v>
      </c>
      <c r="J143" s="47">
        <f>IF(J14="","",J14)</f>
        <v>44630</v>
      </c>
      <c r="L143" s="27"/>
    </row>
    <row r="144" spans="2:12" s="1" customFormat="1" ht="6.95" customHeight="1" x14ac:dyDescent="0.2">
      <c r="B144" s="27"/>
      <c r="L144" s="27"/>
    </row>
    <row r="145" spans="2:65" s="1" customFormat="1" ht="40.9" customHeight="1" x14ac:dyDescent="0.2">
      <c r="B145" s="27"/>
      <c r="C145" s="23" t="s">
        <v>21</v>
      </c>
      <c r="F145" s="21" t="str">
        <f>E17</f>
        <v>SPŠ J. Murgaša, Banská Bystrica</v>
      </c>
      <c r="I145" s="23" t="s">
        <v>26</v>
      </c>
      <c r="J145" s="25" t="str">
        <f>E23</f>
        <v>VISIA s.r.o ,Sládkovičova 2052/50A Šala</v>
      </c>
      <c r="L145" s="27"/>
    </row>
    <row r="146" spans="2:65" s="1" customFormat="1" ht="15.6" customHeight="1" x14ac:dyDescent="0.2">
      <c r="B146" s="27"/>
      <c r="C146" s="23" t="s">
        <v>25</v>
      </c>
      <c r="F146" s="21" t="str">
        <f>IF(E20="","",E20)</f>
        <v>VERÓNY OaS s.r.o., Priemyselná 936/3, Krupina</v>
      </c>
      <c r="I146" s="23" t="s">
        <v>30</v>
      </c>
      <c r="J146" s="25" t="str">
        <f>E26</f>
        <v xml:space="preserve"> </v>
      </c>
      <c r="L146" s="27"/>
    </row>
    <row r="147" spans="2:65" s="1" customFormat="1" ht="10.35" customHeight="1" x14ac:dyDescent="0.2">
      <c r="B147" s="27"/>
      <c r="L147" s="27"/>
    </row>
    <row r="148" spans="2:65" s="10" customFormat="1" ht="29.25" customHeight="1" x14ac:dyDescent="0.2">
      <c r="B148" s="124"/>
      <c r="C148" s="125" t="s">
        <v>150</v>
      </c>
      <c r="D148" s="126" t="s">
        <v>58</v>
      </c>
      <c r="E148" s="126" t="s">
        <v>54</v>
      </c>
      <c r="F148" s="126" t="s">
        <v>55</v>
      </c>
      <c r="G148" s="126" t="s">
        <v>151</v>
      </c>
      <c r="H148" s="126" t="s">
        <v>152</v>
      </c>
      <c r="I148" s="126" t="s">
        <v>153</v>
      </c>
      <c r="J148" s="127" t="s">
        <v>126</v>
      </c>
      <c r="K148" s="128" t="s">
        <v>154</v>
      </c>
      <c r="L148" s="124"/>
      <c r="M148" s="53" t="s">
        <v>1</v>
      </c>
      <c r="N148" s="54" t="s">
        <v>37</v>
      </c>
      <c r="O148" s="54" t="s">
        <v>155</v>
      </c>
      <c r="P148" s="54" t="s">
        <v>156</v>
      </c>
      <c r="Q148" s="54" t="s">
        <v>157</v>
      </c>
      <c r="R148" s="54" t="s">
        <v>158</v>
      </c>
      <c r="S148" s="54" t="s">
        <v>159</v>
      </c>
      <c r="T148" s="55" t="s">
        <v>160</v>
      </c>
    </row>
    <row r="149" spans="2:65" s="1" customFormat="1" ht="22.9" customHeight="1" x14ac:dyDescent="0.25">
      <c r="B149" s="27"/>
      <c r="C149" s="58" t="s">
        <v>122</v>
      </c>
      <c r="I149" s="152"/>
      <c r="J149" s="170">
        <f>BK149</f>
        <v>167845.864</v>
      </c>
      <c r="L149" s="27"/>
      <c r="M149" s="56"/>
      <c r="N149" s="48"/>
      <c r="O149" s="48"/>
      <c r="P149" s="129">
        <f>P150+P212</f>
        <v>0</v>
      </c>
      <c r="Q149" s="48"/>
      <c r="R149" s="129">
        <f>R150+R212</f>
        <v>159.50080940557999</v>
      </c>
      <c r="S149" s="48"/>
      <c r="T149" s="130">
        <f>T150+T212</f>
        <v>0</v>
      </c>
      <c r="AT149" s="13" t="s">
        <v>72</v>
      </c>
      <c r="AU149" s="13" t="s">
        <v>128</v>
      </c>
      <c r="BK149" s="131">
        <f>BK150+BK212</f>
        <v>167845.864</v>
      </c>
    </row>
    <row r="150" spans="2:65" s="11" customFormat="1" ht="25.9" customHeight="1" x14ac:dyDescent="0.2">
      <c r="B150" s="132"/>
      <c r="D150" s="133" t="s">
        <v>72</v>
      </c>
      <c r="E150" s="134" t="s">
        <v>161</v>
      </c>
      <c r="F150" s="134" t="s">
        <v>162</v>
      </c>
      <c r="I150" s="171"/>
      <c r="J150" s="172">
        <f>BK150</f>
        <v>52836.433000000005</v>
      </c>
      <c r="L150" s="132"/>
      <c r="M150" s="135"/>
      <c r="P150" s="136">
        <f>P151+P160+P163+P165+P170+P172+P193+P210</f>
        <v>0</v>
      </c>
      <c r="R150" s="136">
        <f>R151+R160+R163+R165+R170+R172+R193+R210</f>
        <v>144.66861868948999</v>
      </c>
      <c r="T150" s="137">
        <f>T151+T160+T163+T165+T170+T172+T193+T210</f>
        <v>0</v>
      </c>
      <c r="AR150" s="133" t="s">
        <v>80</v>
      </c>
      <c r="AT150" s="138" t="s">
        <v>72</v>
      </c>
      <c r="AU150" s="138" t="s">
        <v>73</v>
      </c>
      <c r="AY150" s="133" t="s">
        <v>163</v>
      </c>
      <c r="BK150" s="139">
        <f>BK151+BK160+BK163+BK165+BK170+BK172+BK193+BK210</f>
        <v>52836.433000000005</v>
      </c>
    </row>
    <row r="151" spans="2:65" s="11" customFormat="1" ht="22.9" customHeight="1" x14ac:dyDescent="0.2">
      <c r="B151" s="132"/>
      <c r="D151" s="133" t="s">
        <v>72</v>
      </c>
      <c r="E151" s="140" t="s">
        <v>80</v>
      </c>
      <c r="F151" s="140" t="s">
        <v>164</v>
      </c>
      <c r="I151" s="171"/>
      <c r="J151" s="173">
        <f>BK151</f>
        <v>2980.7979999999998</v>
      </c>
      <c r="L151" s="132"/>
      <c r="M151" s="135"/>
      <c r="P151" s="136">
        <f>SUM(P152:P159)</f>
        <v>0</v>
      </c>
      <c r="R151" s="136">
        <f>SUM(R152:R159)</f>
        <v>31.027000000000001</v>
      </c>
      <c r="T151" s="137">
        <f>SUM(T152:T159)</f>
        <v>0</v>
      </c>
      <c r="AR151" s="133" t="s">
        <v>80</v>
      </c>
      <c r="AT151" s="138" t="s">
        <v>72</v>
      </c>
      <c r="AU151" s="138" t="s">
        <v>80</v>
      </c>
      <c r="AY151" s="133" t="s">
        <v>163</v>
      </c>
      <c r="BK151" s="139">
        <f>SUM(BK152:BK159)</f>
        <v>2980.7979999999998</v>
      </c>
    </row>
    <row r="152" spans="2:65" s="1" customFormat="1" ht="13.9" customHeight="1" x14ac:dyDescent="0.2">
      <c r="B152" s="115"/>
      <c r="C152" s="141" t="s">
        <v>80</v>
      </c>
      <c r="D152" s="141" t="s">
        <v>165</v>
      </c>
      <c r="E152" s="142" t="s">
        <v>301</v>
      </c>
      <c r="F152" s="143" t="s">
        <v>302</v>
      </c>
      <c r="G152" s="144" t="s">
        <v>303</v>
      </c>
      <c r="H152" s="145">
        <v>86.91</v>
      </c>
      <c r="I152" s="174">
        <v>14.81</v>
      </c>
      <c r="J152" s="175">
        <f t="shared" ref="J152:J159" si="5">ROUND(I152*H152,3)</f>
        <v>1287.1369999999999</v>
      </c>
      <c r="K152" s="147"/>
      <c r="L152" s="27"/>
      <c r="M152" s="148" t="s">
        <v>1</v>
      </c>
      <c r="N152" s="114" t="s">
        <v>39</v>
      </c>
      <c r="P152" s="149">
        <f t="shared" ref="P152:P159" si="6">O152*H152</f>
        <v>0</v>
      </c>
      <c r="Q152" s="149">
        <v>0</v>
      </c>
      <c r="R152" s="149">
        <f t="shared" ref="R152:R159" si="7">Q152*H152</f>
        <v>0</v>
      </c>
      <c r="S152" s="149">
        <v>0</v>
      </c>
      <c r="T152" s="150">
        <f t="shared" ref="T152:T159" si="8">S152*H152</f>
        <v>0</v>
      </c>
      <c r="AR152" s="151" t="s">
        <v>169</v>
      </c>
      <c r="AT152" s="151" t="s">
        <v>165</v>
      </c>
      <c r="AU152" s="151" t="s">
        <v>86</v>
      </c>
      <c r="AY152" s="13" t="s">
        <v>163</v>
      </c>
      <c r="BE152" s="152">
        <f t="shared" ref="BE152:BE159" si="9">IF(N152="základná",J152,0)</f>
        <v>0</v>
      </c>
      <c r="BF152" s="152">
        <f t="shared" ref="BF152:BF159" si="10">IF(N152="znížená",J152,0)</f>
        <v>1287.1369999999999</v>
      </c>
      <c r="BG152" s="152">
        <f t="shared" ref="BG152:BG159" si="11">IF(N152="zákl. prenesená",J152,0)</f>
        <v>0</v>
      </c>
      <c r="BH152" s="152">
        <f t="shared" ref="BH152:BH159" si="12">IF(N152="zníž. prenesená",J152,0)</f>
        <v>0</v>
      </c>
      <c r="BI152" s="152">
        <f t="shared" ref="BI152:BI159" si="13">IF(N152="nulová",J152,0)</f>
        <v>0</v>
      </c>
      <c r="BJ152" s="13" t="s">
        <v>86</v>
      </c>
      <c r="BK152" s="153">
        <f t="shared" ref="BK152:BK159" si="14">ROUND(I152*H152,3)</f>
        <v>1287.1369999999999</v>
      </c>
      <c r="BL152" s="13" t="s">
        <v>169</v>
      </c>
      <c r="BM152" s="151" t="s">
        <v>909</v>
      </c>
    </row>
    <row r="153" spans="2:65" s="1" customFormat="1" ht="34.9" customHeight="1" x14ac:dyDescent="0.2">
      <c r="B153" s="115"/>
      <c r="C153" s="141" t="s">
        <v>86</v>
      </c>
      <c r="D153" s="141" t="s">
        <v>165</v>
      </c>
      <c r="E153" s="142" t="s">
        <v>305</v>
      </c>
      <c r="F153" s="143" t="s">
        <v>306</v>
      </c>
      <c r="G153" s="144" t="s">
        <v>303</v>
      </c>
      <c r="H153" s="145">
        <v>28.97</v>
      </c>
      <c r="I153" s="174">
        <v>9.43</v>
      </c>
      <c r="J153" s="175">
        <f t="shared" si="5"/>
        <v>273.18700000000001</v>
      </c>
      <c r="K153" s="147"/>
      <c r="L153" s="27"/>
      <c r="M153" s="148" t="s">
        <v>1</v>
      </c>
      <c r="N153" s="114" t="s">
        <v>39</v>
      </c>
      <c r="P153" s="149">
        <f t="shared" si="6"/>
        <v>0</v>
      </c>
      <c r="Q153" s="149">
        <v>0</v>
      </c>
      <c r="R153" s="149">
        <f t="shared" si="7"/>
        <v>0</v>
      </c>
      <c r="S153" s="149">
        <v>0</v>
      </c>
      <c r="T153" s="150">
        <f t="shared" si="8"/>
        <v>0</v>
      </c>
      <c r="AR153" s="151" t="s">
        <v>169</v>
      </c>
      <c r="AT153" s="151" t="s">
        <v>165</v>
      </c>
      <c r="AU153" s="151" t="s">
        <v>86</v>
      </c>
      <c r="AY153" s="13" t="s">
        <v>163</v>
      </c>
      <c r="BE153" s="152">
        <f t="shared" si="9"/>
        <v>0</v>
      </c>
      <c r="BF153" s="152">
        <f t="shared" si="10"/>
        <v>273.18700000000001</v>
      </c>
      <c r="BG153" s="152">
        <f t="shared" si="11"/>
        <v>0</v>
      </c>
      <c r="BH153" s="152">
        <f t="shared" si="12"/>
        <v>0</v>
      </c>
      <c r="BI153" s="152">
        <f t="shared" si="13"/>
        <v>0</v>
      </c>
      <c r="BJ153" s="13" t="s">
        <v>86</v>
      </c>
      <c r="BK153" s="153">
        <f t="shared" si="14"/>
        <v>273.18700000000001</v>
      </c>
      <c r="BL153" s="13" t="s">
        <v>169</v>
      </c>
      <c r="BM153" s="151" t="s">
        <v>910</v>
      </c>
    </row>
    <row r="154" spans="2:65" s="1" customFormat="1" ht="22.15" customHeight="1" x14ac:dyDescent="0.2">
      <c r="B154" s="115"/>
      <c r="C154" s="141" t="s">
        <v>176</v>
      </c>
      <c r="D154" s="141" t="s">
        <v>165</v>
      </c>
      <c r="E154" s="142" t="s">
        <v>308</v>
      </c>
      <c r="F154" s="143" t="s">
        <v>309</v>
      </c>
      <c r="G154" s="144" t="s">
        <v>303</v>
      </c>
      <c r="H154" s="145">
        <v>39.89</v>
      </c>
      <c r="I154" s="174">
        <v>4.47</v>
      </c>
      <c r="J154" s="175">
        <f t="shared" si="5"/>
        <v>178.30799999999999</v>
      </c>
      <c r="K154" s="147"/>
      <c r="L154" s="27"/>
      <c r="M154" s="148" t="s">
        <v>1</v>
      </c>
      <c r="N154" s="114" t="s">
        <v>39</v>
      </c>
      <c r="P154" s="149">
        <f t="shared" si="6"/>
        <v>0</v>
      </c>
      <c r="Q154" s="149">
        <v>0</v>
      </c>
      <c r="R154" s="149">
        <f t="shared" si="7"/>
        <v>0</v>
      </c>
      <c r="S154" s="149">
        <v>0</v>
      </c>
      <c r="T154" s="150">
        <f t="shared" si="8"/>
        <v>0</v>
      </c>
      <c r="AR154" s="151" t="s">
        <v>169</v>
      </c>
      <c r="AT154" s="151" t="s">
        <v>165</v>
      </c>
      <c r="AU154" s="151" t="s">
        <v>86</v>
      </c>
      <c r="AY154" s="13" t="s">
        <v>163</v>
      </c>
      <c r="BE154" s="152">
        <f t="shared" si="9"/>
        <v>0</v>
      </c>
      <c r="BF154" s="152">
        <f t="shared" si="10"/>
        <v>178.30799999999999</v>
      </c>
      <c r="BG154" s="152">
        <f t="shared" si="11"/>
        <v>0</v>
      </c>
      <c r="BH154" s="152">
        <f t="shared" si="12"/>
        <v>0</v>
      </c>
      <c r="BI154" s="152">
        <f t="shared" si="13"/>
        <v>0</v>
      </c>
      <c r="BJ154" s="13" t="s">
        <v>86</v>
      </c>
      <c r="BK154" s="153">
        <f t="shared" si="14"/>
        <v>178.30799999999999</v>
      </c>
      <c r="BL154" s="13" t="s">
        <v>169</v>
      </c>
      <c r="BM154" s="151" t="s">
        <v>911</v>
      </c>
    </row>
    <row r="155" spans="2:65" s="1" customFormat="1" ht="34.9" customHeight="1" x14ac:dyDescent="0.2">
      <c r="B155" s="115"/>
      <c r="C155" s="141" t="s">
        <v>169</v>
      </c>
      <c r="D155" s="141" t="s">
        <v>165</v>
      </c>
      <c r="E155" s="142" t="s">
        <v>311</v>
      </c>
      <c r="F155" s="143" t="s">
        <v>312</v>
      </c>
      <c r="G155" s="144" t="s">
        <v>303</v>
      </c>
      <c r="H155" s="145">
        <v>79.78</v>
      </c>
      <c r="I155" s="174">
        <v>0.45</v>
      </c>
      <c r="J155" s="175">
        <f t="shared" si="5"/>
        <v>35.901000000000003</v>
      </c>
      <c r="K155" s="147"/>
      <c r="L155" s="27"/>
      <c r="M155" s="148" t="s">
        <v>1</v>
      </c>
      <c r="N155" s="114" t="s">
        <v>39</v>
      </c>
      <c r="P155" s="149">
        <f t="shared" si="6"/>
        <v>0</v>
      </c>
      <c r="Q155" s="149">
        <v>0</v>
      </c>
      <c r="R155" s="149">
        <f t="shared" si="7"/>
        <v>0</v>
      </c>
      <c r="S155" s="149">
        <v>0</v>
      </c>
      <c r="T155" s="150">
        <f t="shared" si="8"/>
        <v>0</v>
      </c>
      <c r="AR155" s="151" t="s">
        <v>169</v>
      </c>
      <c r="AT155" s="151" t="s">
        <v>165</v>
      </c>
      <c r="AU155" s="151" t="s">
        <v>86</v>
      </c>
      <c r="AY155" s="13" t="s">
        <v>163</v>
      </c>
      <c r="BE155" s="152">
        <f t="shared" si="9"/>
        <v>0</v>
      </c>
      <c r="BF155" s="152">
        <f t="shared" si="10"/>
        <v>35.901000000000003</v>
      </c>
      <c r="BG155" s="152">
        <f t="shared" si="11"/>
        <v>0</v>
      </c>
      <c r="BH155" s="152">
        <f t="shared" si="12"/>
        <v>0</v>
      </c>
      <c r="BI155" s="152">
        <f t="shared" si="13"/>
        <v>0</v>
      </c>
      <c r="BJ155" s="13" t="s">
        <v>86</v>
      </c>
      <c r="BK155" s="153">
        <f t="shared" si="14"/>
        <v>35.901000000000003</v>
      </c>
      <c r="BL155" s="13" t="s">
        <v>169</v>
      </c>
      <c r="BM155" s="151" t="s">
        <v>912</v>
      </c>
    </row>
    <row r="156" spans="2:65" s="1" customFormat="1" ht="22.15" customHeight="1" x14ac:dyDescent="0.2">
      <c r="B156" s="115"/>
      <c r="C156" s="141" t="s">
        <v>184</v>
      </c>
      <c r="D156" s="141" t="s">
        <v>165</v>
      </c>
      <c r="E156" s="142" t="s">
        <v>314</v>
      </c>
      <c r="F156" s="143" t="s">
        <v>315</v>
      </c>
      <c r="G156" s="144" t="s">
        <v>303</v>
      </c>
      <c r="H156" s="145">
        <v>17.236999999999998</v>
      </c>
      <c r="I156" s="174">
        <v>3.8</v>
      </c>
      <c r="J156" s="175">
        <f t="shared" si="5"/>
        <v>65.501000000000005</v>
      </c>
      <c r="K156" s="147"/>
      <c r="L156" s="27"/>
      <c r="M156" s="148" t="s">
        <v>1</v>
      </c>
      <c r="N156" s="114" t="s">
        <v>39</v>
      </c>
      <c r="P156" s="149">
        <f t="shared" si="6"/>
        <v>0</v>
      </c>
      <c r="Q156" s="149">
        <v>0</v>
      </c>
      <c r="R156" s="149">
        <f t="shared" si="7"/>
        <v>0</v>
      </c>
      <c r="S156" s="149">
        <v>0</v>
      </c>
      <c r="T156" s="150">
        <f t="shared" si="8"/>
        <v>0</v>
      </c>
      <c r="AR156" s="151" t="s">
        <v>169</v>
      </c>
      <c r="AT156" s="151" t="s">
        <v>165</v>
      </c>
      <c r="AU156" s="151" t="s">
        <v>86</v>
      </c>
      <c r="AY156" s="13" t="s">
        <v>163</v>
      </c>
      <c r="BE156" s="152">
        <f t="shared" si="9"/>
        <v>0</v>
      </c>
      <c r="BF156" s="152">
        <f t="shared" si="10"/>
        <v>65.501000000000005</v>
      </c>
      <c r="BG156" s="152">
        <f t="shared" si="11"/>
        <v>0</v>
      </c>
      <c r="BH156" s="152">
        <f t="shared" si="12"/>
        <v>0</v>
      </c>
      <c r="BI156" s="152">
        <f t="shared" si="13"/>
        <v>0</v>
      </c>
      <c r="BJ156" s="13" t="s">
        <v>86</v>
      </c>
      <c r="BK156" s="153">
        <f t="shared" si="14"/>
        <v>65.501000000000005</v>
      </c>
      <c r="BL156" s="13" t="s">
        <v>169</v>
      </c>
      <c r="BM156" s="151" t="s">
        <v>913</v>
      </c>
    </row>
    <row r="157" spans="2:65" s="1" customFormat="1" ht="13.9" customHeight="1" x14ac:dyDescent="0.2">
      <c r="B157" s="115"/>
      <c r="C157" s="159" t="s">
        <v>189</v>
      </c>
      <c r="D157" s="159" t="s">
        <v>275</v>
      </c>
      <c r="E157" s="160" t="s">
        <v>317</v>
      </c>
      <c r="F157" s="161" t="s">
        <v>318</v>
      </c>
      <c r="G157" s="162" t="s">
        <v>203</v>
      </c>
      <c r="H157" s="163">
        <v>31.027000000000001</v>
      </c>
      <c r="I157" s="176">
        <v>16.18</v>
      </c>
      <c r="J157" s="177">
        <f t="shared" si="5"/>
        <v>502.017</v>
      </c>
      <c r="K157" s="164"/>
      <c r="L157" s="165"/>
      <c r="M157" s="166" t="s">
        <v>1</v>
      </c>
      <c r="N157" s="167" t="s">
        <v>39</v>
      </c>
      <c r="P157" s="149">
        <f t="shared" si="6"/>
        <v>0</v>
      </c>
      <c r="Q157" s="149">
        <v>1</v>
      </c>
      <c r="R157" s="149">
        <f t="shared" si="7"/>
        <v>31.027000000000001</v>
      </c>
      <c r="S157" s="149">
        <v>0</v>
      </c>
      <c r="T157" s="150">
        <f t="shared" si="8"/>
        <v>0</v>
      </c>
      <c r="AR157" s="151" t="s">
        <v>197</v>
      </c>
      <c r="AT157" s="151" t="s">
        <v>275</v>
      </c>
      <c r="AU157" s="151" t="s">
        <v>86</v>
      </c>
      <c r="AY157" s="13" t="s">
        <v>163</v>
      </c>
      <c r="BE157" s="152">
        <f t="shared" si="9"/>
        <v>0</v>
      </c>
      <c r="BF157" s="152">
        <f t="shared" si="10"/>
        <v>502.017</v>
      </c>
      <c r="BG157" s="152">
        <f t="shared" si="11"/>
        <v>0</v>
      </c>
      <c r="BH157" s="152">
        <f t="shared" si="12"/>
        <v>0</v>
      </c>
      <c r="BI157" s="152">
        <f t="shared" si="13"/>
        <v>0</v>
      </c>
      <c r="BJ157" s="13" t="s">
        <v>86</v>
      </c>
      <c r="BK157" s="153">
        <f t="shared" si="14"/>
        <v>502.017</v>
      </c>
      <c r="BL157" s="13" t="s">
        <v>169</v>
      </c>
      <c r="BM157" s="151" t="s">
        <v>914</v>
      </c>
    </row>
    <row r="158" spans="2:65" s="1" customFormat="1" ht="22.15" customHeight="1" x14ac:dyDescent="0.2">
      <c r="B158" s="115"/>
      <c r="C158" s="141" t="s">
        <v>193</v>
      </c>
      <c r="D158" s="141" t="s">
        <v>165</v>
      </c>
      <c r="E158" s="142" t="s">
        <v>320</v>
      </c>
      <c r="F158" s="143" t="s">
        <v>321</v>
      </c>
      <c r="G158" s="144" t="s">
        <v>303</v>
      </c>
      <c r="H158" s="145">
        <v>47.02</v>
      </c>
      <c r="I158" s="174">
        <v>12.87</v>
      </c>
      <c r="J158" s="175">
        <f t="shared" si="5"/>
        <v>605.14700000000005</v>
      </c>
      <c r="K158" s="147"/>
      <c r="L158" s="27"/>
      <c r="M158" s="148" t="s">
        <v>1</v>
      </c>
      <c r="N158" s="114" t="s">
        <v>39</v>
      </c>
      <c r="P158" s="149">
        <f t="shared" si="6"/>
        <v>0</v>
      </c>
      <c r="Q158" s="149">
        <v>0</v>
      </c>
      <c r="R158" s="149">
        <f t="shared" si="7"/>
        <v>0</v>
      </c>
      <c r="S158" s="149">
        <v>0</v>
      </c>
      <c r="T158" s="150">
        <f t="shared" si="8"/>
        <v>0</v>
      </c>
      <c r="AR158" s="151" t="s">
        <v>169</v>
      </c>
      <c r="AT158" s="151" t="s">
        <v>165</v>
      </c>
      <c r="AU158" s="151" t="s">
        <v>86</v>
      </c>
      <c r="AY158" s="13" t="s">
        <v>163</v>
      </c>
      <c r="BE158" s="152">
        <f t="shared" si="9"/>
        <v>0</v>
      </c>
      <c r="BF158" s="152">
        <f t="shared" si="10"/>
        <v>605.14700000000005</v>
      </c>
      <c r="BG158" s="152">
        <f t="shared" si="11"/>
        <v>0</v>
      </c>
      <c r="BH158" s="152">
        <f t="shared" si="12"/>
        <v>0</v>
      </c>
      <c r="BI158" s="152">
        <f t="shared" si="13"/>
        <v>0</v>
      </c>
      <c r="BJ158" s="13" t="s">
        <v>86</v>
      </c>
      <c r="BK158" s="153">
        <f t="shared" si="14"/>
        <v>605.14700000000005</v>
      </c>
      <c r="BL158" s="13" t="s">
        <v>169</v>
      </c>
      <c r="BM158" s="151" t="s">
        <v>915</v>
      </c>
    </row>
    <row r="159" spans="2:65" s="1" customFormat="1" ht="22.15" customHeight="1" x14ac:dyDescent="0.2">
      <c r="B159" s="115"/>
      <c r="C159" s="141" t="s">
        <v>197</v>
      </c>
      <c r="D159" s="141" t="s">
        <v>165</v>
      </c>
      <c r="E159" s="142" t="s">
        <v>323</v>
      </c>
      <c r="F159" s="143" t="s">
        <v>324</v>
      </c>
      <c r="G159" s="144" t="s">
        <v>168</v>
      </c>
      <c r="H159" s="145">
        <v>134.4</v>
      </c>
      <c r="I159" s="174">
        <v>0.25</v>
      </c>
      <c r="J159" s="175">
        <f t="shared" si="5"/>
        <v>33.6</v>
      </c>
      <c r="K159" s="147"/>
      <c r="L159" s="27"/>
      <c r="M159" s="148" t="s">
        <v>1</v>
      </c>
      <c r="N159" s="114" t="s">
        <v>39</v>
      </c>
      <c r="P159" s="149">
        <f t="shared" si="6"/>
        <v>0</v>
      </c>
      <c r="Q159" s="149">
        <v>0</v>
      </c>
      <c r="R159" s="149">
        <f t="shared" si="7"/>
        <v>0</v>
      </c>
      <c r="S159" s="149">
        <v>0</v>
      </c>
      <c r="T159" s="150">
        <f t="shared" si="8"/>
        <v>0</v>
      </c>
      <c r="AR159" s="151" t="s">
        <v>169</v>
      </c>
      <c r="AT159" s="151" t="s">
        <v>165</v>
      </c>
      <c r="AU159" s="151" t="s">
        <v>86</v>
      </c>
      <c r="AY159" s="13" t="s">
        <v>163</v>
      </c>
      <c r="BE159" s="152">
        <f t="shared" si="9"/>
        <v>0</v>
      </c>
      <c r="BF159" s="152">
        <f t="shared" si="10"/>
        <v>33.6</v>
      </c>
      <c r="BG159" s="152">
        <f t="shared" si="11"/>
        <v>0</v>
      </c>
      <c r="BH159" s="152">
        <f t="shared" si="12"/>
        <v>0</v>
      </c>
      <c r="BI159" s="152">
        <f t="shared" si="13"/>
        <v>0</v>
      </c>
      <c r="BJ159" s="13" t="s">
        <v>86</v>
      </c>
      <c r="BK159" s="153">
        <f t="shared" si="14"/>
        <v>33.6</v>
      </c>
      <c r="BL159" s="13" t="s">
        <v>169</v>
      </c>
      <c r="BM159" s="151" t="s">
        <v>916</v>
      </c>
    </row>
    <row r="160" spans="2:65" s="11" customFormat="1" ht="22.9" customHeight="1" x14ac:dyDescent="0.2">
      <c r="B160" s="132"/>
      <c r="D160" s="133" t="s">
        <v>72</v>
      </c>
      <c r="E160" s="140" t="s">
        <v>86</v>
      </c>
      <c r="F160" s="140" t="s">
        <v>326</v>
      </c>
      <c r="I160" s="171"/>
      <c r="J160" s="173">
        <f>BK160</f>
        <v>220.00299999999999</v>
      </c>
      <c r="L160" s="132"/>
      <c r="M160" s="135"/>
      <c r="P160" s="136">
        <f>SUM(P161:P162)</f>
        <v>0</v>
      </c>
      <c r="R160" s="136">
        <f>SUM(R161:R162)</f>
        <v>2.5231457000000002E-2</v>
      </c>
      <c r="T160" s="137">
        <f>SUM(T161:T162)</f>
        <v>0</v>
      </c>
      <c r="AR160" s="133" t="s">
        <v>80</v>
      </c>
      <c r="AT160" s="138" t="s">
        <v>72</v>
      </c>
      <c r="AU160" s="138" t="s">
        <v>80</v>
      </c>
      <c r="AY160" s="133" t="s">
        <v>163</v>
      </c>
      <c r="BK160" s="139">
        <f>SUM(BK161:BK162)</f>
        <v>220.00299999999999</v>
      </c>
    </row>
    <row r="161" spans="2:65" s="1" customFormat="1" ht="22.15" customHeight="1" x14ac:dyDescent="0.2">
      <c r="B161" s="115"/>
      <c r="C161" s="141" t="s">
        <v>174</v>
      </c>
      <c r="D161" s="141" t="s">
        <v>165</v>
      </c>
      <c r="E161" s="142" t="s">
        <v>327</v>
      </c>
      <c r="F161" s="143" t="s">
        <v>328</v>
      </c>
      <c r="G161" s="144" t="s">
        <v>168</v>
      </c>
      <c r="H161" s="145">
        <v>99.728999999999999</v>
      </c>
      <c r="I161" s="174">
        <v>0.71</v>
      </c>
      <c r="J161" s="175">
        <f>ROUND(I161*H161,3)</f>
        <v>70.808000000000007</v>
      </c>
      <c r="K161" s="147"/>
      <c r="L161" s="27"/>
      <c r="M161" s="148" t="s">
        <v>1</v>
      </c>
      <c r="N161" s="114" t="s">
        <v>39</v>
      </c>
      <c r="P161" s="149">
        <f>O161*H161</f>
        <v>0</v>
      </c>
      <c r="Q161" s="149">
        <v>3.3000000000000003E-5</v>
      </c>
      <c r="R161" s="149">
        <f>Q161*H161</f>
        <v>3.291057E-3</v>
      </c>
      <c r="S161" s="149">
        <v>0</v>
      </c>
      <c r="T161" s="150">
        <f>S161*H161</f>
        <v>0</v>
      </c>
      <c r="AR161" s="151" t="s">
        <v>169</v>
      </c>
      <c r="AT161" s="151" t="s">
        <v>165</v>
      </c>
      <c r="AU161" s="151" t="s">
        <v>86</v>
      </c>
      <c r="AY161" s="13" t="s">
        <v>163</v>
      </c>
      <c r="BE161" s="152">
        <f>IF(N161="základná",J161,0)</f>
        <v>0</v>
      </c>
      <c r="BF161" s="152">
        <f>IF(N161="znížená",J161,0)</f>
        <v>70.808000000000007</v>
      </c>
      <c r="BG161" s="152">
        <f>IF(N161="zákl. prenesená",J161,0)</f>
        <v>0</v>
      </c>
      <c r="BH161" s="152">
        <f>IF(N161="zníž. prenesená",J161,0)</f>
        <v>0</v>
      </c>
      <c r="BI161" s="152">
        <f>IF(N161="nulová",J161,0)</f>
        <v>0</v>
      </c>
      <c r="BJ161" s="13" t="s">
        <v>86</v>
      </c>
      <c r="BK161" s="153">
        <f>ROUND(I161*H161,3)</f>
        <v>70.808000000000007</v>
      </c>
      <c r="BL161" s="13" t="s">
        <v>169</v>
      </c>
      <c r="BM161" s="151" t="s">
        <v>917</v>
      </c>
    </row>
    <row r="162" spans="2:65" s="1" customFormat="1" ht="13.9" customHeight="1" x14ac:dyDescent="0.2">
      <c r="B162" s="115"/>
      <c r="C162" s="159" t="s">
        <v>205</v>
      </c>
      <c r="D162" s="159" t="s">
        <v>275</v>
      </c>
      <c r="E162" s="160" t="s">
        <v>330</v>
      </c>
      <c r="F162" s="161" t="s">
        <v>331</v>
      </c>
      <c r="G162" s="162" t="s">
        <v>168</v>
      </c>
      <c r="H162" s="163">
        <v>109.702</v>
      </c>
      <c r="I162" s="176">
        <v>1.36</v>
      </c>
      <c r="J162" s="177">
        <f>ROUND(I162*H162,3)</f>
        <v>149.19499999999999</v>
      </c>
      <c r="K162" s="164"/>
      <c r="L162" s="165"/>
      <c r="M162" s="166" t="s">
        <v>1</v>
      </c>
      <c r="N162" s="167" t="s">
        <v>39</v>
      </c>
      <c r="P162" s="149">
        <f>O162*H162</f>
        <v>0</v>
      </c>
      <c r="Q162" s="149">
        <v>2.0000000000000001E-4</v>
      </c>
      <c r="R162" s="149">
        <f>Q162*H162</f>
        <v>2.1940400000000002E-2</v>
      </c>
      <c r="S162" s="149">
        <v>0</v>
      </c>
      <c r="T162" s="150">
        <f>S162*H162</f>
        <v>0</v>
      </c>
      <c r="AR162" s="151" t="s">
        <v>197</v>
      </c>
      <c r="AT162" s="151" t="s">
        <v>275</v>
      </c>
      <c r="AU162" s="151" t="s">
        <v>86</v>
      </c>
      <c r="AY162" s="13" t="s">
        <v>163</v>
      </c>
      <c r="BE162" s="152">
        <f>IF(N162="základná",J162,0)</f>
        <v>0</v>
      </c>
      <c r="BF162" s="152">
        <f>IF(N162="znížená",J162,0)</f>
        <v>149.19499999999999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3" t="s">
        <v>86</v>
      </c>
      <c r="BK162" s="153">
        <f>ROUND(I162*H162,3)</f>
        <v>149.19499999999999</v>
      </c>
      <c r="BL162" s="13" t="s">
        <v>169</v>
      </c>
      <c r="BM162" s="151" t="s">
        <v>918</v>
      </c>
    </row>
    <row r="163" spans="2:65" s="11" customFormat="1" ht="22.9" customHeight="1" x14ac:dyDescent="0.2">
      <c r="B163" s="132"/>
      <c r="D163" s="133" t="s">
        <v>72</v>
      </c>
      <c r="E163" s="140" t="s">
        <v>176</v>
      </c>
      <c r="F163" s="140" t="s">
        <v>775</v>
      </c>
      <c r="I163" s="171"/>
      <c r="J163" s="173">
        <f>BK163</f>
        <v>500</v>
      </c>
      <c r="L163" s="132"/>
      <c r="M163" s="135"/>
      <c r="P163" s="136">
        <f>P164</f>
        <v>0</v>
      </c>
      <c r="R163" s="136">
        <f>R164</f>
        <v>2.9059999999999999E-2</v>
      </c>
      <c r="T163" s="137">
        <f>T164</f>
        <v>0</v>
      </c>
      <c r="AR163" s="133" t="s">
        <v>80</v>
      </c>
      <c r="AT163" s="138" t="s">
        <v>72</v>
      </c>
      <c r="AU163" s="138" t="s">
        <v>80</v>
      </c>
      <c r="AY163" s="133" t="s">
        <v>163</v>
      </c>
      <c r="BK163" s="139">
        <f>BK164</f>
        <v>500</v>
      </c>
    </row>
    <row r="164" spans="2:65" s="1" customFormat="1" ht="13.9" customHeight="1" x14ac:dyDescent="0.2">
      <c r="B164" s="115"/>
      <c r="C164" s="141" t="s">
        <v>209</v>
      </c>
      <c r="D164" s="141" t="s">
        <v>165</v>
      </c>
      <c r="E164" s="142" t="s">
        <v>919</v>
      </c>
      <c r="F164" s="143" t="s">
        <v>920</v>
      </c>
      <c r="G164" s="144" t="s">
        <v>187</v>
      </c>
      <c r="H164" s="145">
        <v>1</v>
      </c>
      <c r="I164" s="174">
        <v>500</v>
      </c>
      <c r="J164" s="175">
        <f>ROUND(I164*H164,3)</f>
        <v>500</v>
      </c>
      <c r="K164" s="147"/>
      <c r="L164" s="27"/>
      <c r="M164" s="148" t="s">
        <v>1</v>
      </c>
      <c r="N164" s="114" t="s">
        <v>39</v>
      </c>
      <c r="P164" s="149">
        <f>O164*H164</f>
        <v>0</v>
      </c>
      <c r="Q164" s="149">
        <v>2.9059999999999999E-2</v>
      </c>
      <c r="R164" s="149">
        <f>Q164*H164</f>
        <v>2.9059999999999999E-2</v>
      </c>
      <c r="S164" s="149">
        <v>0</v>
      </c>
      <c r="T164" s="150">
        <f>S164*H164</f>
        <v>0</v>
      </c>
      <c r="AR164" s="151" t="s">
        <v>169</v>
      </c>
      <c r="AT164" s="151" t="s">
        <v>165</v>
      </c>
      <c r="AU164" s="151" t="s">
        <v>86</v>
      </c>
      <c r="AY164" s="13" t="s">
        <v>163</v>
      </c>
      <c r="BE164" s="152">
        <f>IF(N164="základná",J164,0)</f>
        <v>0</v>
      </c>
      <c r="BF164" s="152">
        <f>IF(N164="znížená",J164,0)</f>
        <v>500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3" t="s">
        <v>86</v>
      </c>
      <c r="BK164" s="153">
        <f>ROUND(I164*H164,3)</f>
        <v>500</v>
      </c>
      <c r="BL164" s="13" t="s">
        <v>169</v>
      </c>
      <c r="BM164" s="151" t="s">
        <v>921</v>
      </c>
    </row>
    <row r="165" spans="2:65" s="11" customFormat="1" ht="22.9" customHeight="1" x14ac:dyDescent="0.2">
      <c r="B165" s="132"/>
      <c r="D165" s="133" t="s">
        <v>72</v>
      </c>
      <c r="E165" s="140" t="s">
        <v>169</v>
      </c>
      <c r="F165" s="140" t="s">
        <v>776</v>
      </c>
      <c r="I165" s="171"/>
      <c r="J165" s="173">
        <f>BK165</f>
        <v>2388.9549999999999</v>
      </c>
      <c r="L165" s="132"/>
      <c r="M165" s="135"/>
      <c r="P165" s="136">
        <f>SUM(P166:P169)</f>
        <v>0</v>
      </c>
      <c r="R165" s="136">
        <f>SUM(R166:R169)</f>
        <v>20.552680184590002</v>
      </c>
      <c r="T165" s="137">
        <f>SUM(T166:T169)</f>
        <v>0</v>
      </c>
      <c r="AR165" s="133" t="s">
        <v>80</v>
      </c>
      <c r="AT165" s="138" t="s">
        <v>72</v>
      </c>
      <c r="AU165" s="138" t="s">
        <v>80</v>
      </c>
      <c r="AY165" s="133" t="s">
        <v>163</v>
      </c>
      <c r="BK165" s="139">
        <f>SUM(BK166:BK169)</f>
        <v>2388.9549999999999</v>
      </c>
    </row>
    <row r="166" spans="2:65" s="1" customFormat="1" ht="13.9" customHeight="1" x14ac:dyDescent="0.2">
      <c r="B166" s="115"/>
      <c r="C166" s="141" t="s">
        <v>213</v>
      </c>
      <c r="D166" s="141" t="s">
        <v>165</v>
      </c>
      <c r="E166" s="142" t="s">
        <v>922</v>
      </c>
      <c r="F166" s="143" t="s">
        <v>923</v>
      </c>
      <c r="G166" s="144" t="s">
        <v>303</v>
      </c>
      <c r="H166" s="145">
        <v>8.7260000000000009</v>
      </c>
      <c r="I166" s="174">
        <v>111.04</v>
      </c>
      <c r="J166" s="175">
        <f>ROUND(I166*H166,3)</f>
        <v>968.93499999999995</v>
      </c>
      <c r="K166" s="147"/>
      <c r="L166" s="27"/>
      <c r="M166" s="148" t="s">
        <v>1</v>
      </c>
      <c r="N166" s="114" t="s">
        <v>39</v>
      </c>
      <c r="P166" s="149">
        <f>O166*H166</f>
        <v>0</v>
      </c>
      <c r="Q166" s="149">
        <v>2.2128836999999999</v>
      </c>
      <c r="R166" s="149">
        <f>Q166*H166</f>
        <v>19.309623166200002</v>
      </c>
      <c r="S166" s="149">
        <v>0</v>
      </c>
      <c r="T166" s="150">
        <f>S166*H166</f>
        <v>0</v>
      </c>
      <c r="AR166" s="151" t="s">
        <v>169</v>
      </c>
      <c r="AT166" s="151" t="s">
        <v>165</v>
      </c>
      <c r="AU166" s="151" t="s">
        <v>86</v>
      </c>
      <c r="AY166" s="13" t="s">
        <v>163</v>
      </c>
      <c r="BE166" s="152">
        <f>IF(N166="základná",J166,0)</f>
        <v>0</v>
      </c>
      <c r="BF166" s="152">
        <f>IF(N166="znížená",J166,0)</f>
        <v>968.93499999999995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3" t="s">
        <v>86</v>
      </c>
      <c r="BK166" s="153">
        <f>ROUND(I166*H166,3)</f>
        <v>968.93499999999995</v>
      </c>
      <c r="BL166" s="13" t="s">
        <v>169</v>
      </c>
      <c r="BM166" s="151" t="s">
        <v>924</v>
      </c>
    </row>
    <row r="167" spans="2:65" s="1" customFormat="1" ht="22.15" customHeight="1" x14ac:dyDescent="0.2">
      <c r="B167" s="115"/>
      <c r="C167" s="141" t="s">
        <v>217</v>
      </c>
      <c r="D167" s="141" t="s">
        <v>165</v>
      </c>
      <c r="E167" s="142" t="s">
        <v>925</v>
      </c>
      <c r="F167" s="143" t="s">
        <v>926</v>
      </c>
      <c r="G167" s="144" t="s">
        <v>168</v>
      </c>
      <c r="H167" s="145">
        <v>47.905000000000001</v>
      </c>
      <c r="I167" s="174">
        <v>11.74</v>
      </c>
      <c r="J167" s="175">
        <f>ROUND(I167*H167,3)</f>
        <v>562.40499999999997</v>
      </c>
      <c r="K167" s="147"/>
      <c r="L167" s="27"/>
      <c r="M167" s="148" t="s">
        <v>1</v>
      </c>
      <c r="N167" s="114" t="s">
        <v>39</v>
      </c>
      <c r="P167" s="149">
        <f>O167*H167</f>
        <v>0</v>
      </c>
      <c r="Q167" s="149">
        <v>1.8542260000000001E-2</v>
      </c>
      <c r="R167" s="149">
        <f>Q167*H167</f>
        <v>0.88826696530000004</v>
      </c>
      <c r="S167" s="149">
        <v>0</v>
      </c>
      <c r="T167" s="150">
        <f>S167*H167</f>
        <v>0</v>
      </c>
      <c r="AR167" s="151" t="s">
        <v>169</v>
      </c>
      <c r="AT167" s="151" t="s">
        <v>165</v>
      </c>
      <c r="AU167" s="151" t="s">
        <v>86</v>
      </c>
      <c r="AY167" s="13" t="s">
        <v>163</v>
      </c>
      <c r="BE167" s="152">
        <f>IF(N167="základná",J167,0)</f>
        <v>0</v>
      </c>
      <c r="BF167" s="152">
        <f>IF(N167="znížená",J167,0)</f>
        <v>562.40499999999997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86</v>
      </c>
      <c r="BK167" s="153">
        <f>ROUND(I167*H167,3)</f>
        <v>562.40499999999997</v>
      </c>
      <c r="BL167" s="13" t="s">
        <v>169</v>
      </c>
      <c r="BM167" s="151" t="s">
        <v>927</v>
      </c>
    </row>
    <row r="168" spans="2:65" s="1" customFormat="1" ht="22.15" customHeight="1" x14ac:dyDescent="0.2">
      <c r="B168" s="115"/>
      <c r="C168" s="141" t="s">
        <v>221</v>
      </c>
      <c r="D168" s="141" t="s">
        <v>165</v>
      </c>
      <c r="E168" s="142" t="s">
        <v>928</v>
      </c>
      <c r="F168" s="143" t="s">
        <v>929</v>
      </c>
      <c r="G168" s="144" t="s">
        <v>168</v>
      </c>
      <c r="H168" s="145">
        <v>47.905000000000001</v>
      </c>
      <c r="I168" s="174">
        <v>3.83</v>
      </c>
      <c r="J168" s="175">
        <f>ROUND(I168*H168,3)</f>
        <v>183.476</v>
      </c>
      <c r="K168" s="147"/>
      <c r="L168" s="27"/>
      <c r="M168" s="148" t="s">
        <v>1</v>
      </c>
      <c r="N168" s="114" t="s">
        <v>39</v>
      </c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AR168" s="151" t="s">
        <v>169</v>
      </c>
      <c r="AT168" s="151" t="s">
        <v>165</v>
      </c>
      <c r="AU168" s="151" t="s">
        <v>86</v>
      </c>
      <c r="AY168" s="13" t="s">
        <v>163</v>
      </c>
      <c r="BE168" s="152">
        <f>IF(N168="základná",J168,0)</f>
        <v>0</v>
      </c>
      <c r="BF168" s="152">
        <f>IF(N168="znížená",J168,0)</f>
        <v>183.476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86</v>
      </c>
      <c r="BK168" s="153">
        <f>ROUND(I168*H168,3)</f>
        <v>183.476</v>
      </c>
      <c r="BL168" s="13" t="s">
        <v>169</v>
      </c>
      <c r="BM168" s="151" t="s">
        <v>930</v>
      </c>
    </row>
    <row r="169" spans="2:65" s="1" customFormat="1" ht="22.15" customHeight="1" x14ac:dyDescent="0.2">
      <c r="B169" s="115"/>
      <c r="C169" s="141" t="s">
        <v>225</v>
      </c>
      <c r="D169" s="141" t="s">
        <v>165</v>
      </c>
      <c r="E169" s="142" t="s">
        <v>931</v>
      </c>
      <c r="F169" s="143" t="s">
        <v>932</v>
      </c>
      <c r="G169" s="144" t="s">
        <v>203</v>
      </c>
      <c r="H169" s="145">
        <v>0.34899999999999998</v>
      </c>
      <c r="I169" s="174">
        <v>1931.63</v>
      </c>
      <c r="J169" s="175">
        <f>ROUND(I169*H169,3)</f>
        <v>674.13900000000001</v>
      </c>
      <c r="K169" s="147"/>
      <c r="L169" s="27"/>
      <c r="M169" s="148" t="s">
        <v>1</v>
      </c>
      <c r="N169" s="114" t="s">
        <v>39</v>
      </c>
      <c r="P169" s="149">
        <f>O169*H169</f>
        <v>0</v>
      </c>
      <c r="Q169" s="149">
        <v>1.0165904100000001</v>
      </c>
      <c r="R169" s="149">
        <f>Q169*H169</f>
        <v>0.35479005309</v>
      </c>
      <c r="S169" s="149">
        <v>0</v>
      </c>
      <c r="T169" s="150">
        <f>S169*H169</f>
        <v>0</v>
      </c>
      <c r="AR169" s="151" t="s">
        <v>169</v>
      </c>
      <c r="AT169" s="151" t="s">
        <v>165</v>
      </c>
      <c r="AU169" s="151" t="s">
        <v>86</v>
      </c>
      <c r="AY169" s="13" t="s">
        <v>163</v>
      </c>
      <c r="BE169" s="152">
        <f>IF(N169="základná",J169,0)</f>
        <v>0</v>
      </c>
      <c r="BF169" s="152">
        <f>IF(N169="znížená",J169,0)</f>
        <v>674.13900000000001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3" t="s">
        <v>86</v>
      </c>
      <c r="BK169" s="153">
        <f>ROUND(I169*H169,3)</f>
        <v>674.13900000000001</v>
      </c>
      <c r="BL169" s="13" t="s">
        <v>169</v>
      </c>
      <c r="BM169" s="151" t="s">
        <v>933</v>
      </c>
    </row>
    <row r="170" spans="2:65" s="11" customFormat="1" ht="22.9" customHeight="1" x14ac:dyDescent="0.2">
      <c r="B170" s="132"/>
      <c r="D170" s="133" t="s">
        <v>72</v>
      </c>
      <c r="E170" s="140" t="s">
        <v>184</v>
      </c>
      <c r="F170" s="140" t="s">
        <v>934</v>
      </c>
      <c r="I170" s="171"/>
      <c r="J170" s="173">
        <f>BK170</f>
        <v>208.35599999999999</v>
      </c>
      <c r="L170" s="132"/>
      <c r="M170" s="135"/>
      <c r="P170" s="136">
        <f>P171</f>
        <v>0</v>
      </c>
      <c r="R170" s="136">
        <f>R171</f>
        <v>3.6336373047999997</v>
      </c>
      <c r="T170" s="137">
        <f>T171</f>
        <v>0</v>
      </c>
      <c r="AR170" s="133" t="s">
        <v>80</v>
      </c>
      <c r="AT170" s="138" t="s">
        <v>72</v>
      </c>
      <c r="AU170" s="138" t="s">
        <v>80</v>
      </c>
      <c r="AY170" s="133" t="s">
        <v>163</v>
      </c>
      <c r="BK170" s="139">
        <f>BK171</f>
        <v>208.35599999999999</v>
      </c>
    </row>
    <row r="171" spans="2:65" s="1" customFormat="1" ht="22.15" customHeight="1" x14ac:dyDescent="0.2">
      <c r="B171" s="115"/>
      <c r="C171" s="141" t="s">
        <v>233</v>
      </c>
      <c r="D171" s="141" t="s">
        <v>165</v>
      </c>
      <c r="E171" s="142" t="s">
        <v>935</v>
      </c>
      <c r="F171" s="143" t="s">
        <v>936</v>
      </c>
      <c r="G171" s="144" t="s">
        <v>168</v>
      </c>
      <c r="H171" s="145">
        <v>9.6999999999999993</v>
      </c>
      <c r="I171" s="174">
        <v>21.48</v>
      </c>
      <c r="J171" s="175">
        <f>ROUND(I171*H171,3)</f>
        <v>208.35599999999999</v>
      </c>
      <c r="K171" s="147"/>
      <c r="L171" s="27"/>
      <c r="M171" s="148" t="s">
        <v>1</v>
      </c>
      <c r="N171" s="114" t="s">
        <v>39</v>
      </c>
      <c r="P171" s="149">
        <f>O171*H171</f>
        <v>0</v>
      </c>
      <c r="Q171" s="149">
        <v>0.37460178399999999</v>
      </c>
      <c r="R171" s="149">
        <f>Q171*H171</f>
        <v>3.6336373047999997</v>
      </c>
      <c r="S171" s="149">
        <v>0</v>
      </c>
      <c r="T171" s="150">
        <f>S171*H171</f>
        <v>0</v>
      </c>
      <c r="AR171" s="151" t="s">
        <v>169</v>
      </c>
      <c r="AT171" s="151" t="s">
        <v>165</v>
      </c>
      <c r="AU171" s="151" t="s">
        <v>86</v>
      </c>
      <c r="AY171" s="13" t="s">
        <v>163</v>
      </c>
      <c r="BE171" s="152">
        <f>IF(N171="základná",J171,0)</f>
        <v>0</v>
      </c>
      <c r="BF171" s="152">
        <f>IF(N171="znížená",J171,0)</f>
        <v>208.35599999999999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3" t="s">
        <v>86</v>
      </c>
      <c r="BK171" s="153">
        <f>ROUND(I171*H171,3)</f>
        <v>208.35599999999999</v>
      </c>
      <c r="BL171" s="13" t="s">
        <v>169</v>
      </c>
      <c r="BM171" s="151" t="s">
        <v>937</v>
      </c>
    </row>
    <row r="172" spans="2:65" s="11" customFormat="1" ht="22.9" customHeight="1" x14ac:dyDescent="0.2">
      <c r="B172" s="132"/>
      <c r="D172" s="133" t="s">
        <v>72</v>
      </c>
      <c r="E172" s="140" t="s">
        <v>189</v>
      </c>
      <c r="F172" s="140" t="s">
        <v>333</v>
      </c>
      <c r="I172" s="171"/>
      <c r="J172" s="173">
        <f>BK172</f>
        <v>37059.179000000004</v>
      </c>
      <c r="L172" s="132"/>
      <c r="M172" s="135"/>
      <c r="P172" s="136">
        <f>SUM(P173:P192)</f>
        <v>0</v>
      </c>
      <c r="R172" s="136">
        <f>SUM(R173:R192)</f>
        <v>32.047633761599997</v>
      </c>
      <c r="T172" s="137">
        <f>SUM(T173:T192)</f>
        <v>0</v>
      </c>
      <c r="AR172" s="133" t="s">
        <v>80</v>
      </c>
      <c r="AT172" s="138" t="s">
        <v>72</v>
      </c>
      <c r="AU172" s="138" t="s">
        <v>80</v>
      </c>
      <c r="AY172" s="133" t="s">
        <v>163</v>
      </c>
      <c r="BK172" s="139">
        <f>SUM(BK173:BK192)</f>
        <v>37059.179000000004</v>
      </c>
    </row>
    <row r="173" spans="2:65" s="1" customFormat="1" ht="22.15" customHeight="1" x14ac:dyDescent="0.2">
      <c r="B173" s="115"/>
      <c r="C173" s="141" t="s">
        <v>239</v>
      </c>
      <c r="D173" s="141" t="s">
        <v>165</v>
      </c>
      <c r="E173" s="142" t="s">
        <v>334</v>
      </c>
      <c r="F173" s="143" t="s">
        <v>335</v>
      </c>
      <c r="G173" s="144" t="s">
        <v>168</v>
      </c>
      <c r="H173" s="145">
        <v>216.435</v>
      </c>
      <c r="I173" s="174">
        <v>0.5</v>
      </c>
      <c r="J173" s="175">
        <f t="shared" ref="J173:J192" si="15">ROUND(I173*H173,3)</f>
        <v>108.218</v>
      </c>
      <c r="K173" s="147"/>
      <c r="L173" s="27"/>
      <c r="M173" s="148" t="s">
        <v>1</v>
      </c>
      <c r="N173" s="114" t="s">
        <v>39</v>
      </c>
      <c r="P173" s="149">
        <f t="shared" ref="P173:P192" si="16">O173*H173</f>
        <v>0</v>
      </c>
      <c r="Q173" s="149">
        <v>1.9136000000000001E-4</v>
      </c>
      <c r="R173" s="149">
        <f t="shared" ref="R173:R192" si="17">Q173*H173</f>
        <v>4.1417001600000003E-2</v>
      </c>
      <c r="S173" s="149">
        <v>0</v>
      </c>
      <c r="T173" s="150">
        <f t="shared" ref="T173:T192" si="18">S173*H173</f>
        <v>0</v>
      </c>
      <c r="AR173" s="151" t="s">
        <v>169</v>
      </c>
      <c r="AT173" s="151" t="s">
        <v>165</v>
      </c>
      <c r="AU173" s="151" t="s">
        <v>86</v>
      </c>
      <c r="AY173" s="13" t="s">
        <v>163</v>
      </c>
      <c r="BE173" s="152">
        <f t="shared" ref="BE173:BE192" si="19">IF(N173="základná",J173,0)</f>
        <v>0</v>
      </c>
      <c r="BF173" s="152">
        <f t="shared" ref="BF173:BF192" si="20">IF(N173="znížená",J173,0)</f>
        <v>108.218</v>
      </c>
      <c r="BG173" s="152">
        <f t="shared" ref="BG173:BG192" si="21">IF(N173="zákl. prenesená",J173,0)</f>
        <v>0</v>
      </c>
      <c r="BH173" s="152">
        <f t="shared" ref="BH173:BH192" si="22">IF(N173="zníž. prenesená",J173,0)</f>
        <v>0</v>
      </c>
      <c r="BI173" s="152">
        <f t="shared" ref="BI173:BI192" si="23">IF(N173="nulová",J173,0)</f>
        <v>0</v>
      </c>
      <c r="BJ173" s="13" t="s">
        <v>86</v>
      </c>
      <c r="BK173" s="153">
        <f t="shared" ref="BK173:BK192" si="24">ROUND(I173*H173,3)</f>
        <v>108.218</v>
      </c>
      <c r="BL173" s="13" t="s">
        <v>169</v>
      </c>
      <c r="BM173" s="151" t="s">
        <v>938</v>
      </c>
    </row>
    <row r="174" spans="2:65" s="1" customFormat="1" ht="22.15" customHeight="1" x14ac:dyDescent="0.2">
      <c r="B174" s="115"/>
      <c r="C174" s="141" t="s">
        <v>243</v>
      </c>
      <c r="D174" s="141" t="s">
        <v>165</v>
      </c>
      <c r="E174" s="142" t="s">
        <v>939</v>
      </c>
      <c r="F174" s="143" t="s">
        <v>940</v>
      </c>
      <c r="G174" s="144" t="s">
        <v>168</v>
      </c>
      <c r="H174" s="145">
        <v>1</v>
      </c>
      <c r="I174" s="174">
        <v>2.95</v>
      </c>
      <c r="J174" s="175">
        <f t="shared" si="15"/>
        <v>2.95</v>
      </c>
      <c r="K174" s="147"/>
      <c r="L174" s="27"/>
      <c r="M174" s="148" t="s">
        <v>1</v>
      </c>
      <c r="N174" s="114" t="s">
        <v>39</v>
      </c>
      <c r="P174" s="149">
        <f t="shared" si="16"/>
        <v>0</v>
      </c>
      <c r="Q174" s="149">
        <v>2.2499999999999999E-4</v>
      </c>
      <c r="R174" s="149">
        <f t="shared" si="17"/>
        <v>2.2499999999999999E-4</v>
      </c>
      <c r="S174" s="149">
        <v>0</v>
      </c>
      <c r="T174" s="150">
        <f t="shared" si="18"/>
        <v>0</v>
      </c>
      <c r="AR174" s="151" t="s">
        <v>169</v>
      </c>
      <c r="AT174" s="151" t="s">
        <v>165</v>
      </c>
      <c r="AU174" s="151" t="s">
        <v>86</v>
      </c>
      <c r="AY174" s="13" t="s">
        <v>163</v>
      </c>
      <c r="BE174" s="152">
        <f t="shared" si="19"/>
        <v>0</v>
      </c>
      <c r="BF174" s="152">
        <f t="shared" si="20"/>
        <v>2.95</v>
      </c>
      <c r="BG174" s="152">
        <f t="shared" si="21"/>
        <v>0</v>
      </c>
      <c r="BH174" s="152">
        <f t="shared" si="22"/>
        <v>0</v>
      </c>
      <c r="BI174" s="152">
        <f t="shared" si="23"/>
        <v>0</v>
      </c>
      <c r="BJ174" s="13" t="s">
        <v>86</v>
      </c>
      <c r="BK174" s="153">
        <f t="shared" si="24"/>
        <v>2.95</v>
      </c>
      <c r="BL174" s="13" t="s">
        <v>169</v>
      </c>
      <c r="BM174" s="151" t="s">
        <v>941</v>
      </c>
    </row>
    <row r="175" spans="2:65" s="1" customFormat="1" ht="22.15" customHeight="1" x14ac:dyDescent="0.2">
      <c r="B175" s="115"/>
      <c r="C175" s="141" t="s">
        <v>247</v>
      </c>
      <c r="D175" s="141" t="s">
        <v>165</v>
      </c>
      <c r="E175" s="142" t="s">
        <v>942</v>
      </c>
      <c r="F175" s="143" t="s">
        <v>943</v>
      </c>
      <c r="G175" s="144" t="s">
        <v>168</v>
      </c>
      <c r="H175" s="145">
        <v>1</v>
      </c>
      <c r="I175" s="174">
        <v>12.11</v>
      </c>
      <c r="J175" s="175">
        <f t="shared" si="15"/>
        <v>12.11</v>
      </c>
      <c r="K175" s="147"/>
      <c r="L175" s="27"/>
      <c r="M175" s="148" t="s">
        <v>1</v>
      </c>
      <c r="N175" s="114" t="s">
        <v>39</v>
      </c>
      <c r="P175" s="149">
        <f t="shared" si="16"/>
        <v>0</v>
      </c>
      <c r="Q175" s="149">
        <v>2.4750000000000001E-2</v>
      </c>
      <c r="R175" s="149">
        <f t="shared" si="17"/>
        <v>2.4750000000000001E-2</v>
      </c>
      <c r="S175" s="149">
        <v>0</v>
      </c>
      <c r="T175" s="150">
        <f t="shared" si="18"/>
        <v>0</v>
      </c>
      <c r="AR175" s="151" t="s">
        <v>169</v>
      </c>
      <c r="AT175" s="151" t="s">
        <v>165</v>
      </c>
      <c r="AU175" s="151" t="s">
        <v>86</v>
      </c>
      <c r="AY175" s="13" t="s">
        <v>163</v>
      </c>
      <c r="BE175" s="152">
        <f t="shared" si="19"/>
        <v>0</v>
      </c>
      <c r="BF175" s="152">
        <f t="shared" si="20"/>
        <v>12.11</v>
      </c>
      <c r="BG175" s="152">
        <f t="shared" si="21"/>
        <v>0</v>
      </c>
      <c r="BH175" s="152">
        <f t="shared" si="22"/>
        <v>0</v>
      </c>
      <c r="BI175" s="152">
        <f t="shared" si="23"/>
        <v>0</v>
      </c>
      <c r="BJ175" s="13" t="s">
        <v>86</v>
      </c>
      <c r="BK175" s="153">
        <f t="shared" si="24"/>
        <v>12.11</v>
      </c>
      <c r="BL175" s="13" t="s">
        <v>169</v>
      </c>
      <c r="BM175" s="151" t="s">
        <v>944</v>
      </c>
    </row>
    <row r="176" spans="2:65" s="1" customFormat="1" ht="22.15" customHeight="1" x14ac:dyDescent="0.2">
      <c r="B176" s="115"/>
      <c r="C176" s="141" t="s">
        <v>7</v>
      </c>
      <c r="D176" s="141" t="s">
        <v>165</v>
      </c>
      <c r="E176" s="142" t="s">
        <v>945</v>
      </c>
      <c r="F176" s="143" t="s">
        <v>946</v>
      </c>
      <c r="G176" s="144" t="s">
        <v>168</v>
      </c>
      <c r="H176" s="145">
        <v>1</v>
      </c>
      <c r="I176" s="174">
        <v>9.64</v>
      </c>
      <c r="J176" s="175">
        <f t="shared" si="15"/>
        <v>9.64</v>
      </c>
      <c r="K176" s="147"/>
      <c r="L176" s="27"/>
      <c r="M176" s="148" t="s">
        <v>1</v>
      </c>
      <c r="N176" s="114" t="s">
        <v>39</v>
      </c>
      <c r="P176" s="149">
        <f t="shared" si="16"/>
        <v>0</v>
      </c>
      <c r="Q176" s="149">
        <v>4.9500000000000004E-3</v>
      </c>
      <c r="R176" s="149">
        <f t="shared" si="17"/>
        <v>4.9500000000000004E-3</v>
      </c>
      <c r="S176" s="149">
        <v>0</v>
      </c>
      <c r="T176" s="150">
        <f t="shared" si="18"/>
        <v>0</v>
      </c>
      <c r="AR176" s="151" t="s">
        <v>169</v>
      </c>
      <c r="AT176" s="151" t="s">
        <v>165</v>
      </c>
      <c r="AU176" s="151" t="s">
        <v>86</v>
      </c>
      <c r="AY176" s="13" t="s">
        <v>163</v>
      </c>
      <c r="BE176" s="152">
        <f t="shared" si="19"/>
        <v>0</v>
      </c>
      <c r="BF176" s="152">
        <f t="shared" si="20"/>
        <v>9.64</v>
      </c>
      <c r="BG176" s="152">
        <f t="shared" si="21"/>
        <v>0</v>
      </c>
      <c r="BH176" s="152">
        <f t="shared" si="22"/>
        <v>0</v>
      </c>
      <c r="BI176" s="152">
        <f t="shared" si="23"/>
        <v>0</v>
      </c>
      <c r="BJ176" s="13" t="s">
        <v>86</v>
      </c>
      <c r="BK176" s="153">
        <f t="shared" si="24"/>
        <v>9.64</v>
      </c>
      <c r="BL176" s="13" t="s">
        <v>169</v>
      </c>
      <c r="BM176" s="151" t="s">
        <v>947</v>
      </c>
    </row>
    <row r="177" spans="2:65" s="1" customFormat="1" ht="22.15" customHeight="1" x14ac:dyDescent="0.2">
      <c r="B177" s="115"/>
      <c r="C177" s="141" t="s">
        <v>254</v>
      </c>
      <c r="D177" s="141" t="s">
        <v>165</v>
      </c>
      <c r="E177" s="142" t="s">
        <v>337</v>
      </c>
      <c r="F177" s="143" t="s">
        <v>338</v>
      </c>
      <c r="G177" s="144" t="s">
        <v>168</v>
      </c>
      <c r="H177" s="145">
        <v>30.36</v>
      </c>
      <c r="I177" s="174">
        <v>17.239999999999998</v>
      </c>
      <c r="J177" s="175">
        <f t="shared" si="15"/>
        <v>523.40599999999995</v>
      </c>
      <c r="K177" s="147"/>
      <c r="L177" s="27"/>
      <c r="M177" s="148" t="s">
        <v>1</v>
      </c>
      <c r="N177" s="114" t="s">
        <v>39</v>
      </c>
      <c r="P177" s="149">
        <f t="shared" si="16"/>
        <v>0</v>
      </c>
      <c r="Q177" s="149">
        <v>3.7555999999999999E-2</v>
      </c>
      <c r="R177" s="149">
        <f t="shared" si="17"/>
        <v>1.14020016</v>
      </c>
      <c r="S177" s="149">
        <v>0</v>
      </c>
      <c r="T177" s="150">
        <f t="shared" si="18"/>
        <v>0</v>
      </c>
      <c r="AR177" s="151" t="s">
        <v>169</v>
      </c>
      <c r="AT177" s="151" t="s">
        <v>165</v>
      </c>
      <c r="AU177" s="151" t="s">
        <v>86</v>
      </c>
      <c r="AY177" s="13" t="s">
        <v>163</v>
      </c>
      <c r="BE177" s="152">
        <f t="shared" si="19"/>
        <v>0</v>
      </c>
      <c r="BF177" s="152">
        <f t="shared" si="20"/>
        <v>523.40599999999995</v>
      </c>
      <c r="BG177" s="152">
        <f t="shared" si="21"/>
        <v>0</v>
      </c>
      <c r="BH177" s="152">
        <f t="shared" si="22"/>
        <v>0</v>
      </c>
      <c r="BI177" s="152">
        <f t="shared" si="23"/>
        <v>0</v>
      </c>
      <c r="BJ177" s="13" t="s">
        <v>86</v>
      </c>
      <c r="BK177" s="153">
        <f t="shared" si="24"/>
        <v>523.40599999999995</v>
      </c>
      <c r="BL177" s="13" t="s">
        <v>169</v>
      </c>
      <c r="BM177" s="151" t="s">
        <v>948</v>
      </c>
    </row>
    <row r="178" spans="2:65" s="1" customFormat="1" ht="13.9" customHeight="1" x14ac:dyDescent="0.2">
      <c r="B178" s="115"/>
      <c r="C178" s="141" t="s">
        <v>258</v>
      </c>
      <c r="D178" s="141" t="s">
        <v>165</v>
      </c>
      <c r="E178" s="142" t="s">
        <v>340</v>
      </c>
      <c r="F178" s="143" t="s">
        <v>341</v>
      </c>
      <c r="G178" s="144" t="s">
        <v>168</v>
      </c>
      <c r="H178" s="145">
        <v>64.260000000000005</v>
      </c>
      <c r="I178" s="174">
        <v>2.74</v>
      </c>
      <c r="J178" s="175">
        <f t="shared" si="15"/>
        <v>176.072</v>
      </c>
      <c r="K178" s="147"/>
      <c r="L178" s="27"/>
      <c r="M178" s="148" t="s">
        <v>1</v>
      </c>
      <c r="N178" s="114" t="s">
        <v>39</v>
      </c>
      <c r="P178" s="149">
        <f t="shared" si="16"/>
        <v>0</v>
      </c>
      <c r="Q178" s="149">
        <v>2.0000000000000001E-4</v>
      </c>
      <c r="R178" s="149">
        <f t="shared" si="17"/>
        <v>1.2852000000000002E-2</v>
      </c>
      <c r="S178" s="149">
        <v>0</v>
      </c>
      <c r="T178" s="150">
        <f t="shared" si="18"/>
        <v>0</v>
      </c>
      <c r="AR178" s="151" t="s">
        <v>169</v>
      </c>
      <c r="AT178" s="151" t="s">
        <v>165</v>
      </c>
      <c r="AU178" s="151" t="s">
        <v>86</v>
      </c>
      <c r="AY178" s="13" t="s">
        <v>163</v>
      </c>
      <c r="BE178" s="152">
        <f t="shared" si="19"/>
        <v>0</v>
      </c>
      <c r="BF178" s="152">
        <f t="shared" si="20"/>
        <v>176.072</v>
      </c>
      <c r="BG178" s="152">
        <f t="shared" si="21"/>
        <v>0</v>
      </c>
      <c r="BH178" s="152">
        <f t="shared" si="22"/>
        <v>0</v>
      </c>
      <c r="BI178" s="152">
        <f t="shared" si="23"/>
        <v>0</v>
      </c>
      <c r="BJ178" s="13" t="s">
        <v>86</v>
      </c>
      <c r="BK178" s="153">
        <f t="shared" si="24"/>
        <v>176.072</v>
      </c>
      <c r="BL178" s="13" t="s">
        <v>169</v>
      </c>
      <c r="BM178" s="151" t="s">
        <v>949</v>
      </c>
    </row>
    <row r="179" spans="2:65" s="1" customFormat="1" ht="22.15" customHeight="1" x14ac:dyDescent="0.2">
      <c r="B179" s="115"/>
      <c r="C179" s="141" t="s">
        <v>264</v>
      </c>
      <c r="D179" s="141" t="s">
        <v>165</v>
      </c>
      <c r="E179" s="142" t="s">
        <v>343</v>
      </c>
      <c r="F179" s="143" t="s">
        <v>344</v>
      </c>
      <c r="G179" s="144" t="s">
        <v>168</v>
      </c>
      <c r="H179" s="145">
        <v>64.260000000000005</v>
      </c>
      <c r="I179" s="174">
        <v>12.2</v>
      </c>
      <c r="J179" s="175">
        <f t="shared" si="15"/>
        <v>783.97199999999998</v>
      </c>
      <c r="K179" s="147"/>
      <c r="L179" s="27"/>
      <c r="M179" s="148" t="s">
        <v>1</v>
      </c>
      <c r="N179" s="114" t="s">
        <v>39</v>
      </c>
      <c r="P179" s="149">
        <f t="shared" si="16"/>
        <v>0</v>
      </c>
      <c r="Q179" s="149">
        <v>4.725E-2</v>
      </c>
      <c r="R179" s="149">
        <f t="shared" si="17"/>
        <v>3.0362850000000003</v>
      </c>
      <c r="S179" s="149">
        <v>0</v>
      </c>
      <c r="T179" s="150">
        <f t="shared" si="18"/>
        <v>0</v>
      </c>
      <c r="AR179" s="151" t="s">
        <v>169</v>
      </c>
      <c r="AT179" s="151" t="s">
        <v>165</v>
      </c>
      <c r="AU179" s="151" t="s">
        <v>86</v>
      </c>
      <c r="AY179" s="13" t="s">
        <v>163</v>
      </c>
      <c r="BE179" s="152">
        <f t="shared" si="19"/>
        <v>0</v>
      </c>
      <c r="BF179" s="152">
        <f t="shared" si="20"/>
        <v>783.97199999999998</v>
      </c>
      <c r="BG179" s="152">
        <f t="shared" si="21"/>
        <v>0</v>
      </c>
      <c r="BH179" s="152">
        <f t="shared" si="22"/>
        <v>0</v>
      </c>
      <c r="BI179" s="152">
        <f t="shared" si="23"/>
        <v>0</v>
      </c>
      <c r="BJ179" s="13" t="s">
        <v>86</v>
      </c>
      <c r="BK179" s="153">
        <f t="shared" si="24"/>
        <v>783.97199999999998</v>
      </c>
      <c r="BL179" s="13" t="s">
        <v>169</v>
      </c>
      <c r="BM179" s="151" t="s">
        <v>950</v>
      </c>
    </row>
    <row r="180" spans="2:65" s="1" customFormat="1" ht="22.15" customHeight="1" x14ac:dyDescent="0.2">
      <c r="B180" s="115"/>
      <c r="C180" s="141" t="s">
        <v>270</v>
      </c>
      <c r="D180" s="141" t="s">
        <v>165</v>
      </c>
      <c r="E180" s="142" t="s">
        <v>346</v>
      </c>
      <c r="F180" s="143" t="s">
        <v>347</v>
      </c>
      <c r="G180" s="144" t="s">
        <v>168</v>
      </c>
      <c r="H180" s="145">
        <v>645.56600000000003</v>
      </c>
      <c r="I180" s="174">
        <v>14.5</v>
      </c>
      <c r="J180" s="175">
        <f t="shared" si="15"/>
        <v>9360.7070000000003</v>
      </c>
      <c r="K180" s="147"/>
      <c r="L180" s="27"/>
      <c r="M180" s="148" t="s">
        <v>1</v>
      </c>
      <c r="N180" s="114" t="s">
        <v>39</v>
      </c>
      <c r="P180" s="149">
        <f t="shared" si="16"/>
        <v>0</v>
      </c>
      <c r="Q180" s="149">
        <v>3.48E-3</v>
      </c>
      <c r="R180" s="149">
        <f t="shared" si="17"/>
        <v>2.2465696799999999</v>
      </c>
      <c r="S180" s="149">
        <v>0</v>
      </c>
      <c r="T180" s="150">
        <f t="shared" si="18"/>
        <v>0</v>
      </c>
      <c r="AR180" s="151" t="s">
        <v>169</v>
      </c>
      <c r="AT180" s="151" t="s">
        <v>165</v>
      </c>
      <c r="AU180" s="151" t="s">
        <v>86</v>
      </c>
      <c r="AY180" s="13" t="s">
        <v>163</v>
      </c>
      <c r="BE180" s="152">
        <f t="shared" si="19"/>
        <v>0</v>
      </c>
      <c r="BF180" s="152">
        <f t="shared" si="20"/>
        <v>9360.7070000000003</v>
      </c>
      <c r="BG180" s="152">
        <f t="shared" si="21"/>
        <v>0</v>
      </c>
      <c r="BH180" s="152">
        <f t="shared" si="22"/>
        <v>0</v>
      </c>
      <c r="BI180" s="152">
        <f t="shared" si="23"/>
        <v>0</v>
      </c>
      <c r="BJ180" s="13" t="s">
        <v>86</v>
      </c>
      <c r="BK180" s="153">
        <f t="shared" si="24"/>
        <v>9360.7070000000003</v>
      </c>
      <c r="BL180" s="13" t="s">
        <v>169</v>
      </c>
      <c r="BM180" s="151" t="s">
        <v>951</v>
      </c>
    </row>
    <row r="181" spans="2:65" s="1" customFormat="1" ht="13.9" customHeight="1" x14ac:dyDescent="0.2">
      <c r="B181" s="115"/>
      <c r="C181" s="141" t="s">
        <v>279</v>
      </c>
      <c r="D181" s="141" t="s">
        <v>165</v>
      </c>
      <c r="E181" s="142" t="s">
        <v>349</v>
      </c>
      <c r="F181" s="143" t="s">
        <v>350</v>
      </c>
      <c r="G181" s="144" t="s">
        <v>168</v>
      </c>
      <c r="H181" s="145">
        <v>645.56600000000003</v>
      </c>
      <c r="I181" s="174">
        <v>1.5</v>
      </c>
      <c r="J181" s="175">
        <f t="shared" si="15"/>
        <v>968.34900000000005</v>
      </c>
      <c r="K181" s="147"/>
      <c r="L181" s="27"/>
      <c r="M181" s="148" t="s">
        <v>1</v>
      </c>
      <c r="N181" s="114" t="s">
        <v>39</v>
      </c>
      <c r="P181" s="149">
        <f t="shared" si="16"/>
        <v>0</v>
      </c>
      <c r="Q181" s="149">
        <v>4.0000000000000002E-4</v>
      </c>
      <c r="R181" s="149">
        <f t="shared" si="17"/>
        <v>0.25822640000000002</v>
      </c>
      <c r="S181" s="149">
        <v>0</v>
      </c>
      <c r="T181" s="150">
        <f t="shared" si="18"/>
        <v>0</v>
      </c>
      <c r="AR181" s="151" t="s">
        <v>169</v>
      </c>
      <c r="AT181" s="151" t="s">
        <v>165</v>
      </c>
      <c r="AU181" s="151" t="s">
        <v>86</v>
      </c>
      <c r="AY181" s="13" t="s">
        <v>163</v>
      </c>
      <c r="BE181" s="152">
        <f t="shared" si="19"/>
        <v>0</v>
      </c>
      <c r="BF181" s="152">
        <f t="shared" si="20"/>
        <v>968.34900000000005</v>
      </c>
      <c r="BG181" s="152">
        <f t="shared" si="21"/>
        <v>0</v>
      </c>
      <c r="BH181" s="152">
        <f t="shared" si="22"/>
        <v>0</v>
      </c>
      <c r="BI181" s="152">
        <f t="shared" si="23"/>
        <v>0</v>
      </c>
      <c r="BJ181" s="13" t="s">
        <v>86</v>
      </c>
      <c r="BK181" s="153">
        <f t="shared" si="24"/>
        <v>968.34900000000005</v>
      </c>
      <c r="BL181" s="13" t="s">
        <v>169</v>
      </c>
      <c r="BM181" s="151" t="s">
        <v>952</v>
      </c>
    </row>
    <row r="182" spans="2:65" s="1" customFormat="1" ht="22.15" customHeight="1" x14ac:dyDescent="0.2">
      <c r="B182" s="115"/>
      <c r="C182" s="141" t="s">
        <v>284</v>
      </c>
      <c r="D182" s="141" t="s">
        <v>165</v>
      </c>
      <c r="E182" s="142" t="s">
        <v>352</v>
      </c>
      <c r="F182" s="143" t="s">
        <v>353</v>
      </c>
      <c r="G182" s="144" t="s">
        <v>168</v>
      </c>
      <c r="H182" s="145">
        <v>94.028000000000006</v>
      </c>
      <c r="I182" s="174">
        <v>8.0500000000000007</v>
      </c>
      <c r="J182" s="175">
        <f t="shared" si="15"/>
        <v>756.92499999999995</v>
      </c>
      <c r="K182" s="147"/>
      <c r="L182" s="27"/>
      <c r="M182" s="148" t="s">
        <v>1</v>
      </c>
      <c r="N182" s="114" t="s">
        <v>39</v>
      </c>
      <c r="P182" s="149">
        <f t="shared" si="16"/>
        <v>0</v>
      </c>
      <c r="Q182" s="149">
        <v>4.1539999999999997E-3</v>
      </c>
      <c r="R182" s="149">
        <f t="shared" si="17"/>
        <v>0.390592312</v>
      </c>
      <c r="S182" s="149">
        <v>0</v>
      </c>
      <c r="T182" s="150">
        <f t="shared" si="18"/>
        <v>0</v>
      </c>
      <c r="AR182" s="151" t="s">
        <v>169</v>
      </c>
      <c r="AT182" s="151" t="s">
        <v>165</v>
      </c>
      <c r="AU182" s="151" t="s">
        <v>86</v>
      </c>
      <c r="AY182" s="13" t="s">
        <v>163</v>
      </c>
      <c r="BE182" s="152">
        <f t="shared" si="19"/>
        <v>0</v>
      </c>
      <c r="BF182" s="152">
        <f t="shared" si="20"/>
        <v>756.92499999999995</v>
      </c>
      <c r="BG182" s="152">
        <f t="shared" si="21"/>
        <v>0</v>
      </c>
      <c r="BH182" s="152">
        <f t="shared" si="22"/>
        <v>0</v>
      </c>
      <c r="BI182" s="152">
        <f t="shared" si="23"/>
        <v>0</v>
      </c>
      <c r="BJ182" s="13" t="s">
        <v>86</v>
      </c>
      <c r="BK182" s="153">
        <f t="shared" si="24"/>
        <v>756.92499999999995</v>
      </c>
      <c r="BL182" s="13" t="s">
        <v>169</v>
      </c>
      <c r="BM182" s="151" t="s">
        <v>953</v>
      </c>
    </row>
    <row r="183" spans="2:65" s="1" customFormat="1" ht="22.15" customHeight="1" x14ac:dyDescent="0.2">
      <c r="B183" s="115"/>
      <c r="C183" s="141" t="s">
        <v>288</v>
      </c>
      <c r="D183" s="141" t="s">
        <v>165</v>
      </c>
      <c r="E183" s="142" t="s">
        <v>355</v>
      </c>
      <c r="F183" s="143" t="s">
        <v>356</v>
      </c>
      <c r="G183" s="144" t="s">
        <v>168</v>
      </c>
      <c r="H183" s="145">
        <v>53.62</v>
      </c>
      <c r="I183" s="174">
        <v>25.68</v>
      </c>
      <c r="J183" s="175">
        <f t="shared" si="15"/>
        <v>1376.962</v>
      </c>
      <c r="K183" s="147"/>
      <c r="L183" s="27"/>
      <c r="M183" s="148" t="s">
        <v>1</v>
      </c>
      <c r="N183" s="114" t="s">
        <v>39</v>
      </c>
      <c r="P183" s="149">
        <f t="shared" si="16"/>
        <v>0</v>
      </c>
      <c r="Q183" s="149">
        <v>1.196E-2</v>
      </c>
      <c r="R183" s="149">
        <f t="shared" si="17"/>
        <v>0.64129519999999995</v>
      </c>
      <c r="S183" s="149">
        <v>0</v>
      </c>
      <c r="T183" s="150">
        <f t="shared" si="18"/>
        <v>0</v>
      </c>
      <c r="AR183" s="151" t="s">
        <v>169</v>
      </c>
      <c r="AT183" s="151" t="s">
        <v>165</v>
      </c>
      <c r="AU183" s="151" t="s">
        <v>86</v>
      </c>
      <c r="AY183" s="13" t="s">
        <v>163</v>
      </c>
      <c r="BE183" s="152">
        <f t="shared" si="19"/>
        <v>0</v>
      </c>
      <c r="BF183" s="152">
        <f t="shared" si="20"/>
        <v>1376.962</v>
      </c>
      <c r="BG183" s="152">
        <f t="shared" si="21"/>
        <v>0</v>
      </c>
      <c r="BH183" s="152">
        <f t="shared" si="22"/>
        <v>0</v>
      </c>
      <c r="BI183" s="152">
        <f t="shared" si="23"/>
        <v>0</v>
      </c>
      <c r="BJ183" s="13" t="s">
        <v>86</v>
      </c>
      <c r="BK183" s="153">
        <f t="shared" si="24"/>
        <v>1376.962</v>
      </c>
      <c r="BL183" s="13" t="s">
        <v>169</v>
      </c>
      <c r="BM183" s="151" t="s">
        <v>954</v>
      </c>
    </row>
    <row r="184" spans="2:65" s="1" customFormat="1" ht="22.15" customHeight="1" x14ac:dyDescent="0.2">
      <c r="B184" s="115"/>
      <c r="C184" s="141" t="s">
        <v>385</v>
      </c>
      <c r="D184" s="141" t="s">
        <v>165</v>
      </c>
      <c r="E184" s="142" t="s">
        <v>358</v>
      </c>
      <c r="F184" s="143" t="s">
        <v>359</v>
      </c>
      <c r="G184" s="144" t="s">
        <v>168</v>
      </c>
      <c r="H184" s="145">
        <v>49.77</v>
      </c>
      <c r="I184" s="174">
        <v>33</v>
      </c>
      <c r="J184" s="175">
        <f t="shared" si="15"/>
        <v>1642.41</v>
      </c>
      <c r="K184" s="147"/>
      <c r="L184" s="27"/>
      <c r="M184" s="148" t="s">
        <v>1</v>
      </c>
      <c r="N184" s="114" t="s">
        <v>39</v>
      </c>
      <c r="P184" s="149">
        <f t="shared" si="16"/>
        <v>0</v>
      </c>
      <c r="Q184" s="149">
        <v>1.33505E-2</v>
      </c>
      <c r="R184" s="149">
        <f t="shared" si="17"/>
        <v>0.66445438499999998</v>
      </c>
      <c r="S184" s="149">
        <v>0</v>
      </c>
      <c r="T184" s="150">
        <f t="shared" si="18"/>
        <v>0</v>
      </c>
      <c r="AR184" s="151" t="s">
        <v>169</v>
      </c>
      <c r="AT184" s="151" t="s">
        <v>165</v>
      </c>
      <c r="AU184" s="151" t="s">
        <v>86</v>
      </c>
      <c r="AY184" s="13" t="s">
        <v>163</v>
      </c>
      <c r="BE184" s="152">
        <f t="shared" si="19"/>
        <v>0</v>
      </c>
      <c r="BF184" s="152">
        <f t="shared" si="20"/>
        <v>1642.41</v>
      </c>
      <c r="BG184" s="152">
        <f t="shared" si="21"/>
        <v>0</v>
      </c>
      <c r="BH184" s="152">
        <f t="shared" si="22"/>
        <v>0</v>
      </c>
      <c r="BI184" s="152">
        <f t="shared" si="23"/>
        <v>0</v>
      </c>
      <c r="BJ184" s="13" t="s">
        <v>86</v>
      </c>
      <c r="BK184" s="153">
        <f t="shared" si="24"/>
        <v>1642.41</v>
      </c>
      <c r="BL184" s="13" t="s">
        <v>169</v>
      </c>
      <c r="BM184" s="151" t="s">
        <v>955</v>
      </c>
    </row>
    <row r="185" spans="2:65" s="1" customFormat="1" ht="22.15" customHeight="1" x14ac:dyDescent="0.2">
      <c r="B185" s="115"/>
      <c r="C185" s="141" t="s">
        <v>389</v>
      </c>
      <c r="D185" s="141" t="s">
        <v>165</v>
      </c>
      <c r="E185" s="142" t="s">
        <v>361</v>
      </c>
      <c r="F185" s="143" t="s">
        <v>362</v>
      </c>
      <c r="G185" s="144" t="s">
        <v>168</v>
      </c>
      <c r="H185" s="145">
        <v>160.435</v>
      </c>
      <c r="I185" s="174">
        <v>35</v>
      </c>
      <c r="J185" s="175">
        <f t="shared" si="15"/>
        <v>5615.2250000000004</v>
      </c>
      <c r="K185" s="147"/>
      <c r="L185" s="27"/>
      <c r="M185" s="148" t="s">
        <v>1</v>
      </c>
      <c r="N185" s="114" t="s">
        <v>39</v>
      </c>
      <c r="P185" s="149">
        <f t="shared" si="16"/>
        <v>0</v>
      </c>
      <c r="Q185" s="149">
        <v>1.3634E-2</v>
      </c>
      <c r="R185" s="149">
        <f t="shared" si="17"/>
        <v>2.1873707900000001</v>
      </c>
      <c r="S185" s="149">
        <v>0</v>
      </c>
      <c r="T185" s="150">
        <f t="shared" si="18"/>
        <v>0</v>
      </c>
      <c r="AR185" s="151" t="s">
        <v>169</v>
      </c>
      <c r="AT185" s="151" t="s">
        <v>165</v>
      </c>
      <c r="AU185" s="151" t="s">
        <v>86</v>
      </c>
      <c r="AY185" s="13" t="s">
        <v>163</v>
      </c>
      <c r="BE185" s="152">
        <f t="shared" si="19"/>
        <v>0</v>
      </c>
      <c r="BF185" s="152">
        <f t="shared" si="20"/>
        <v>5615.2250000000004</v>
      </c>
      <c r="BG185" s="152">
        <f t="shared" si="21"/>
        <v>0</v>
      </c>
      <c r="BH185" s="152">
        <f t="shared" si="22"/>
        <v>0</v>
      </c>
      <c r="BI185" s="152">
        <f t="shared" si="23"/>
        <v>0</v>
      </c>
      <c r="BJ185" s="13" t="s">
        <v>86</v>
      </c>
      <c r="BK185" s="153">
        <f t="shared" si="24"/>
        <v>5615.2250000000004</v>
      </c>
      <c r="BL185" s="13" t="s">
        <v>169</v>
      </c>
      <c r="BM185" s="151" t="s">
        <v>956</v>
      </c>
    </row>
    <row r="186" spans="2:65" s="1" customFormat="1" ht="22.15" customHeight="1" x14ac:dyDescent="0.2">
      <c r="B186" s="115"/>
      <c r="C186" s="141" t="s">
        <v>393</v>
      </c>
      <c r="D186" s="141" t="s">
        <v>165</v>
      </c>
      <c r="E186" s="142" t="s">
        <v>364</v>
      </c>
      <c r="F186" s="143" t="s">
        <v>365</v>
      </c>
      <c r="G186" s="144" t="s">
        <v>168</v>
      </c>
      <c r="H186" s="145">
        <v>50.628</v>
      </c>
      <c r="I186" s="174">
        <v>26</v>
      </c>
      <c r="J186" s="175">
        <f t="shared" si="15"/>
        <v>1316.328</v>
      </c>
      <c r="K186" s="147"/>
      <c r="L186" s="27"/>
      <c r="M186" s="148" t="s">
        <v>1</v>
      </c>
      <c r="N186" s="114" t="s">
        <v>39</v>
      </c>
      <c r="P186" s="149">
        <f t="shared" si="16"/>
        <v>0</v>
      </c>
      <c r="Q186" s="149">
        <v>1.1486E-2</v>
      </c>
      <c r="R186" s="149">
        <f t="shared" si="17"/>
        <v>0.58151320799999995</v>
      </c>
      <c r="S186" s="149">
        <v>0</v>
      </c>
      <c r="T186" s="150">
        <f t="shared" si="18"/>
        <v>0</v>
      </c>
      <c r="AR186" s="151" t="s">
        <v>169</v>
      </c>
      <c r="AT186" s="151" t="s">
        <v>165</v>
      </c>
      <c r="AU186" s="151" t="s">
        <v>86</v>
      </c>
      <c r="AY186" s="13" t="s">
        <v>163</v>
      </c>
      <c r="BE186" s="152">
        <f t="shared" si="19"/>
        <v>0</v>
      </c>
      <c r="BF186" s="152">
        <f t="shared" si="20"/>
        <v>1316.328</v>
      </c>
      <c r="BG186" s="152">
        <f t="shared" si="21"/>
        <v>0</v>
      </c>
      <c r="BH186" s="152">
        <f t="shared" si="22"/>
        <v>0</v>
      </c>
      <c r="BI186" s="152">
        <f t="shared" si="23"/>
        <v>0</v>
      </c>
      <c r="BJ186" s="13" t="s">
        <v>86</v>
      </c>
      <c r="BK186" s="153">
        <f t="shared" si="24"/>
        <v>1316.328</v>
      </c>
      <c r="BL186" s="13" t="s">
        <v>169</v>
      </c>
      <c r="BM186" s="151" t="s">
        <v>957</v>
      </c>
    </row>
    <row r="187" spans="2:65" s="1" customFormat="1" ht="22.15" customHeight="1" x14ac:dyDescent="0.2">
      <c r="B187" s="115"/>
      <c r="C187" s="141" t="s">
        <v>397</v>
      </c>
      <c r="D187" s="141" t="s">
        <v>165</v>
      </c>
      <c r="E187" s="142" t="s">
        <v>367</v>
      </c>
      <c r="F187" s="143" t="s">
        <v>368</v>
      </c>
      <c r="G187" s="144" t="s">
        <v>168</v>
      </c>
      <c r="H187" s="145">
        <v>23.364999999999998</v>
      </c>
      <c r="I187" s="174">
        <v>40.130000000000003</v>
      </c>
      <c r="J187" s="175">
        <f t="shared" si="15"/>
        <v>937.63699999999994</v>
      </c>
      <c r="K187" s="147"/>
      <c r="L187" s="27"/>
      <c r="M187" s="148" t="s">
        <v>1</v>
      </c>
      <c r="N187" s="114" t="s">
        <v>39</v>
      </c>
      <c r="P187" s="149">
        <f t="shared" si="16"/>
        <v>0</v>
      </c>
      <c r="Q187" s="149">
        <v>1.2338999999999999E-2</v>
      </c>
      <c r="R187" s="149">
        <f t="shared" si="17"/>
        <v>0.28830073499999997</v>
      </c>
      <c r="S187" s="149">
        <v>0</v>
      </c>
      <c r="T187" s="150">
        <f t="shared" si="18"/>
        <v>0</v>
      </c>
      <c r="AR187" s="151" t="s">
        <v>169</v>
      </c>
      <c r="AT187" s="151" t="s">
        <v>165</v>
      </c>
      <c r="AU187" s="151" t="s">
        <v>86</v>
      </c>
      <c r="AY187" s="13" t="s">
        <v>163</v>
      </c>
      <c r="BE187" s="152">
        <f t="shared" si="19"/>
        <v>0</v>
      </c>
      <c r="BF187" s="152">
        <f t="shared" si="20"/>
        <v>937.63699999999994</v>
      </c>
      <c r="BG187" s="152">
        <f t="shared" si="21"/>
        <v>0</v>
      </c>
      <c r="BH187" s="152">
        <f t="shared" si="22"/>
        <v>0</v>
      </c>
      <c r="BI187" s="152">
        <f t="shared" si="23"/>
        <v>0</v>
      </c>
      <c r="BJ187" s="13" t="s">
        <v>86</v>
      </c>
      <c r="BK187" s="153">
        <f t="shared" si="24"/>
        <v>937.63699999999994</v>
      </c>
      <c r="BL187" s="13" t="s">
        <v>169</v>
      </c>
      <c r="BM187" s="151" t="s">
        <v>958</v>
      </c>
    </row>
    <row r="188" spans="2:65" s="1" customFormat="1" ht="22.15" customHeight="1" x14ac:dyDescent="0.2">
      <c r="B188" s="115"/>
      <c r="C188" s="141" t="s">
        <v>401</v>
      </c>
      <c r="D188" s="141" t="s">
        <v>165</v>
      </c>
      <c r="E188" s="142" t="s">
        <v>370</v>
      </c>
      <c r="F188" s="143" t="s">
        <v>371</v>
      </c>
      <c r="G188" s="144" t="s">
        <v>168</v>
      </c>
      <c r="H188" s="145">
        <v>22.207999999999998</v>
      </c>
      <c r="I188" s="174">
        <v>29.34</v>
      </c>
      <c r="J188" s="175">
        <f t="shared" si="15"/>
        <v>651.58299999999997</v>
      </c>
      <c r="K188" s="147"/>
      <c r="L188" s="27"/>
      <c r="M188" s="148" t="s">
        <v>1</v>
      </c>
      <c r="N188" s="114" t="s">
        <v>39</v>
      </c>
      <c r="P188" s="149">
        <f t="shared" si="16"/>
        <v>0</v>
      </c>
      <c r="Q188" s="149">
        <v>1.03065E-2</v>
      </c>
      <c r="R188" s="149">
        <f t="shared" si="17"/>
        <v>0.22888675199999997</v>
      </c>
      <c r="S188" s="149">
        <v>0</v>
      </c>
      <c r="T188" s="150">
        <f t="shared" si="18"/>
        <v>0</v>
      </c>
      <c r="AR188" s="151" t="s">
        <v>169</v>
      </c>
      <c r="AT188" s="151" t="s">
        <v>165</v>
      </c>
      <c r="AU188" s="151" t="s">
        <v>86</v>
      </c>
      <c r="AY188" s="13" t="s">
        <v>163</v>
      </c>
      <c r="BE188" s="152">
        <f t="shared" si="19"/>
        <v>0</v>
      </c>
      <c r="BF188" s="152">
        <f t="shared" si="20"/>
        <v>651.58299999999997</v>
      </c>
      <c r="BG188" s="152">
        <f t="shared" si="21"/>
        <v>0</v>
      </c>
      <c r="BH188" s="152">
        <f t="shared" si="22"/>
        <v>0</v>
      </c>
      <c r="BI188" s="152">
        <f t="shared" si="23"/>
        <v>0</v>
      </c>
      <c r="BJ188" s="13" t="s">
        <v>86</v>
      </c>
      <c r="BK188" s="153">
        <f t="shared" si="24"/>
        <v>651.58299999999997</v>
      </c>
      <c r="BL188" s="13" t="s">
        <v>169</v>
      </c>
      <c r="BM188" s="151" t="s">
        <v>959</v>
      </c>
    </row>
    <row r="189" spans="2:65" s="1" customFormat="1" ht="22.15" customHeight="1" x14ac:dyDescent="0.2">
      <c r="B189" s="115"/>
      <c r="C189" s="141" t="s">
        <v>405</v>
      </c>
      <c r="D189" s="141" t="s">
        <v>165</v>
      </c>
      <c r="E189" s="142" t="s">
        <v>379</v>
      </c>
      <c r="F189" s="143" t="s">
        <v>380</v>
      </c>
      <c r="G189" s="144" t="s">
        <v>168</v>
      </c>
      <c r="H189" s="145">
        <v>40.121000000000002</v>
      </c>
      <c r="I189" s="174">
        <v>60</v>
      </c>
      <c r="J189" s="175">
        <f t="shared" si="15"/>
        <v>2407.2600000000002</v>
      </c>
      <c r="K189" s="147"/>
      <c r="L189" s="27"/>
      <c r="M189" s="148" t="s">
        <v>1</v>
      </c>
      <c r="N189" s="114" t="s">
        <v>39</v>
      </c>
      <c r="P189" s="149">
        <f t="shared" si="16"/>
        <v>0</v>
      </c>
      <c r="Q189" s="149">
        <v>3.2479000000000001E-2</v>
      </c>
      <c r="R189" s="149">
        <f t="shared" si="17"/>
        <v>1.303089959</v>
      </c>
      <c r="S189" s="149">
        <v>0</v>
      </c>
      <c r="T189" s="150">
        <f t="shared" si="18"/>
        <v>0</v>
      </c>
      <c r="AR189" s="151" t="s">
        <v>169</v>
      </c>
      <c r="AT189" s="151" t="s">
        <v>165</v>
      </c>
      <c r="AU189" s="151" t="s">
        <v>86</v>
      </c>
      <c r="AY189" s="13" t="s">
        <v>163</v>
      </c>
      <c r="BE189" s="152">
        <f t="shared" si="19"/>
        <v>0</v>
      </c>
      <c r="BF189" s="152">
        <f t="shared" si="20"/>
        <v>2407.2600000000002</v>
      </c>
      <c r="BG189" s="152">
        <f t="shared" si="21"/>
        <v>0</v>
      </c>
      <c r="BH189" s="152">
        <f t="shared" si="22"/>
        <v>0</v>
      </c>
      <c r="BI189" s="152">
        <f t="shared" si="23"/>
        <v>0</v>
      </c>
      <c r="BJ189" s="13" t="s">
        <v>86</v>
      </c>
      <c r="BK189" s="153">
        <f t="shared" si="24"/>
        <v>2407.2600000000002</v>
      </c>
      <c r="BL189" s="13" t="s">
        <v>169</v>
      </c>
      <c r="BM189" s="151" t="s">
        <v>960</v>
      </c>
    </row>
    <row r="190" spans="2:65" s="1" customFormat="1" ht="22.15" customHeight="1" x14ac:dyDescent="0.2">
      <c r="B190" s="115"/>
      <c r="C190" s="141" t="s">
        <v>409</v>
      </c>
      <c r="D190" s="141" t="s">
        <v>165</v>
      </c>
      <c r="E190" s="142" t="s">
        <v>382</v>
      </c>
      <c r="F190" s="143" t="s">
        <v>383</v>
      </c>
      <c r="G190" s="144" t="s">
        <v>168</v>
      </c>
      <c r="H190" s="145">
        <v>149.74100000000001</v>
      </c>
      <c r="I190" s="174">
        <v>63</v>
      </c>
      <c r="J190" s="175">
        <f t="shared" si="15"/>
        <v>9433.6830000000009</v>
      </c>
      <c r="K190" s="147"/>
      <c r="L190" s="27"/>
      <c r="M190" s="148" t="s">
        <v>1</v>
      </c>
      <c r="N190" s="114" t="s">
        <v>39</v>
      </c>
      <c r="P190" s="149">
        <f t="shared" si="16"/>
        <v>0</v>
      </c>
      <c r="Q190" s="149">
        <v>3.4894000000000001E-2</v>
      </c>
      <c r="R190" s="149">
        <f t="shared" si="17"/>
        <v>5.2250624540000006</v>
      </c>
      <c r="S190" s="149">
        <v>0</v>
      </c>
      <c r="T190" s="150">
        <f t="shared" si="18"/>
        <v>0</v>
      </c>
      <c r="AR190" s="151" t="s">
        <v>169</v>
      </c>
      <c r="AT190" s="151" t="s">
        <v>165</v>
      </c>
      <c r="AU190" s="151" t="s">
        <v>86</v>
      </c>
      <c r="AY190" s="13" t="s">
        <v>163</v>
      </c>
      <c r="BE190" s="152">
        <f t="shared" si="19"/>
        <v>0</v>
      </c>
      <c r="BF190" s="152">
        <f t="shared" si="20"/>
        <v>9433.6830000000009</v>
      </c>
      <c r="BG190" s="152">
        <f t="shared" si="21"/>
        <v>0</v>
      </c>
      <c r="BH190" s="152">
        <f t="shared" si="22"/>
        <v>0</v>
      </c>
      <c r="BI190" s="152">
        <f t="shared" si="23"/>
        <v>0</v>
      </c>
      <c r="BJ190" s="13" t="s">
        <v>86</v>
      </c>
      <c r="BK190" s="153">
        <f t="shared" si="24"/>
        <v>9433.6830000000009</v>
      </c>
      <c r="BL190" s="13" t="s">
        <v>169</v>
      </c>
      <c r="BM190" s="151" t="s">
        <v>961</v>
      </c>
    </row>
    <row r="191" spans="2:65" s="1" customFormat="1" ht="22.15" customHeight="1" x14ac:dyDescent="0.2">
      <c r="B191" s="115"/>
      <c r="C191" s="141" t="s">
        <v>413</v>
      </c>
      <c r="D191" s="141" t="s">
        <v>165</v>
      </c>
      <c r="E191" s="142" t="s">
        <v>386</v>
      </c>
      <c r="F191" s="143" t="s">
        <v>387</v>
      </c>
      <c r="G191" s="144" t="s">
        <v>168</v>
      </c>
      <c r="H191" s="145">
        <v>1.65</v>
      </c>
      <c r="I191" s="174">
        <v>40.74</v>
      </c>
      <c r="J191" s="175">
        <f t="shared" si="15"/>
        <v>67.221000000000004</v>
      </c>
      <c r="K191" s="147"/>
      <c r="L191" s="27"/>
      <c r="M191" s="148" t="s">
        <v>1</v>
      </c>
      <c r="N191" s="114" t="s">
        <v>39</v>
      </c>
      <c r="P191" s="149">
        <f t="shared" si="16"/>
        <v>0</v>
      </c>
      <c r="Q191" s="149">
        <v>1.8686500000000002E-2</v>
      </c>
      <c r="R191" s="149">
        <f t="shared" si="17"/>
        <v>3.0832725000000002E-2</v>
      </c>
      <c r="S191" s="149">
        <v>0</v>
      </c>
      <c r="T191" s="150">
        <f t="shared" si="18"/>
        <v>0</v>
      </c>
      <c r="AR191" s="151" t="s">
        <v>169</v>
      </c>
      <c r="AT191" s="151" t="s">
        <v>165</v>
      </c>
      <c r="AU191" s="151" t="s">
        <v>86</v>
      </c>
      <c r="AY191" s="13" t="s">
        <v>163</v>
      </c>
      <c r="BE191" s="152">
        <f t="shared" si="19"/>
        <v>0</v>
      </c>
      <c r="BF191" s="152">
        <f t="shared" si="20"/>
        <v>67.221000000000004</v>
      </c>
      <c r="BG191" s="152">
        <f t="shared" si="21"/>
        <v>0</v>
      </c>
      <c r="BH191" s="152">
        <f t="shared" si="22"/>
        <v>0</v>
      </c>
      <c r="BI191" s="152">
        <f t="shared" si="23"/>
        <v>0</v>
      </c>
      <c r="BJ191" s="13" t="s">
        <v>86</v>
      </c>
      <c r="BK191" s="153">
        <f t="shared" si="24"/>
        <v>67.221000000000004</v>
      </c>
      <c r="BL191" s="13" t="s">
        <v>169</v>
      </c>
      <c r="BM191" s="151" t="s">
        <v>962</v>
      </c>
    </row>
    <row r="192" spans="2:65" s="1" customFormat="1" ht="34.9" customHeight="1" x14ac:dyDescent="0.2">
      <c r="B192" s="115"/>
      <c r="C192" s="141" t="s">
        <v>417</v>
      </c>
      <c r="D192" s="141" t="s">
        <v>165</v>
      </c>
      <c r="E192" s="142" t="s">
        <v>390</v>
      </c>
      <c r="F192" s="143" t="s">
        <v>391</v>
      </c>
      <c r="G192" s="144" t="s">
        <v>303</v>
      </c>
      <c r="H192" s="145">
        <v>7.48</v>
      </c>
      <c r="I192" s="174">
        <v>121.46</v>
      </c>
      <c r="J192" s="175">
        <f t="shared" si="15"/>
        <v>908.52099999999996</v>
      </c>
      <c r="K192" s="147"/>
      <c r="L192" s="27"/>
      <c r="M192" s="148" t="s">
        <v>1</v>
      </c>
      <c r="N192" s="114" t="s">
        <v>39</v>
      </c>
      <c r="P192" s="149">
        <f t="shared" si="16"/>
        <v>0</v>
      </c>
      <c r="Q192" s="149">
        <v>1.837</v>
      </c>
      <c r="R192" s="149">
        <f t="shared" si="17"/>
        <v>13.74076</v>
      </c>
      <c r="S192" s="149">
        <v>0</v>
      </c>
      <c r="T192" s="150">
        <f t="shared" si="18"/>
        <v>0</v>
      </c>
      <c r="AR192" s="151" t="s">
        <v>169</v>
      </c>
      <c r="AT192" s="151" t="s">
        <v>165</v>
      </c>
      <c r="AU192" s="151" t="s">
        <v>86</v>
      </c>
      <c r="AY192" s="13" t="s">
        <v>163</v>
      </c>
      <c r="BE192" s="152">
        <f t="shared" si="19"/>
        <v>0</v>
      </c>
      <c r="BF192" s="152">
        <f t="shared" si="20"/>
        <v>908.52099999999996</v>
      </c>
      <c r="BG192" s="152">
        <f t="shared" si="21"/>
        <v>0</v>
      </c>
      <c r="BH192" s="152">
        <f t="shared" si="22"/>
        <v>0</v>
      </c>
      <c r="BI192" s="152">
        <f t="shared" si="23"/>
        <v>0</v>
      </c>
      <c r="BJ192" s="13" t="s">
        <v>86</v>
      </c>
      <c r="BK192" s="153">
        <f t="shared" si="24"/>
        <v>908.52099999999996</v>
      </c>
      <c r="BL192" s="13" t="s">
        <v>169</v>
      </c>
      <c r="BM192" s="151" t="s">
        <v>963</v>
      </c>
    </row>
    <row r="193" spans="2:65" s="11" customFormat="1" ht="22.9" customHeight="1" x14ac:dyDescent="0.2">
      <c r="B193" s="132"/>
      <c r="D193" s="133" t="s">
        <v>72</v>
      </c>
      <c r="E193" s="140" t="s">
        <v>174</v>
      </c>
      <c r="F193" s="140" t="s">
        <v>175</v>
      </c>
      <c r="I193" s="171"/>
      <c r="J193" s="173">
        <f>BK193</f>
        <v>7921.7899999999991</v>
      </c>
      <c r="L193" s="132"/>
      <c r="M193" s="135"/>
      <c r="P193" s="136">
        <f>SUM(P194:P209)</f>
        <v>0</v>
      </c>
      <c r="R193" s="136">
        <f>SUM(R194:R209)</f>
        <v>57.353375981499987</v>
      </c>
      <c r="T193" s="137">
        <f>SUM(T194:T209)</f>
        <v>0</v>
      </c>
      <c r="AR193" s="133" t="s">
        <v>80</v>
      </c>
      <c r="AT193" s="138" t="s">
        <v>72</v>
      </c>
      <c r="AU193" s="138" t="s">
        <v>80</v>
      </c>
      <c r="AY193" s="133" t="s">
        <v>163</v>
      </c>
      <c r="BK193" s="139">
        <f>SUM(BK194:BK209)</f>
        <v>7921.7899999999991</v>
      </c>
    </row>
    <row r="194" spans="2:65" s="1" customFormat="1" ht="34.9" customHeight="1" x14ac:dyDescent="0.2">
      <c r="B194" s="115"/>
      <c r="C194" s="141" t="s">
        <v>421</v>
      </c>
      <c r="D194" s="141" t="s">
        <v>165</v>
      </c>
      <c r="E194" s="142" t="s">
        <v>394</v>
      </c>
      <c r="F194" s="143" t="s">
        <v>395</v>
      </c>
      <c r="G194" s="144" t="s">
        <v>179</v>
      </c>
      <c r="H194" s="145">
        <v>142.47</v>
      </c>
      <c r="I194" s="174">
        <v>4.87</v>
      </c>
      <c r="J194" s="175">
        <f t="shared" ref="J194:J209" si="25">ROUND(I194*H194,3)</f>
        <v>693.82899999999995</v>
      </c>
      <c r="K194" s="147"/>
      <c r="L194" s="27"/>
      <c r="M194" s="148" t="s">
        <v>1</v>
      </c>
      <c r="N194" s="114" t="s">
        <v>39</v>
      </c>
      <c r="P194" s="149">
        <f t="shared" ref="P194:P209" si="26">O194*H194</f>
        <v>0</v>
      </c>
      <c r="Q194" s="149">
        <v>9.9252000000000007E-2</v>
      </c>
      <c r="R194" s="149">
        <f t="shared" ref="R194:R209" si="27">Q194*H194</f>
        <v>14.140432440000001</v>
      </c>
      <c r="S194" s="149">
        <v>0</v>
      </c>
      <c r="T194" s="150">
        <f t="shared" ref="T194:T209" si="28">S194*H194</f>
        <v>0</v>
      </c>
      <c r="AR194" s="151" t="s">
        <v>169</v>
      </c>
      <c r="AT194" s="151" t="s">
        <v>165</v>
      </c>
      <c r="AU194" s="151" t="s">
        <v>86</v>
      </c>
      <c r="AY194" s="13" t="s">
        <v>163</v>
      </c>
      <c r="BE194" s="152">
        <f t="shared" ref="BE194:BE209" si="29">IF(N194="základná",J194,0)</f>
        <v>0</v>
      </c>
      <c r="BF194" s="152">
        <f t="shared" ref="BF194:BF209" si="30">IF(N194="znížená",J194,0)</f>
        <v>693.82899999999995</v>
      </c>
      <c r="BG194" s="152">
        <f t="shared" ref="BG194:BG209" si="31">IF(N194="zákl. prenesená",J194,0)</f>
        <v>0</v>
      </c>
      <c r="BH194" s="152">
        <f t="shared" ref="BH194:BH209" si="32">IF(N194="zníž. prenesená",J194,0)</f>
        <v>0</v>
      </c>
      <c r="BI194" s="152">
        <f t="shared" ref="BI194:BI209" si="33">IF(N194="nulová",J194,0)</f>
        <v>0</v>
      </c>
      <c r="BJ194" s="13" t="s">
        <v>86</v>
      </c>
      <c r="BK194" s="153">
        <f t="shared" ref="BK194:BK209" si="34">ROUND(I194*H194,3)</f>
        <v>693.82899999999995</v>
      </c>
      <c r="BL194" s="13" t="s">
        <v>169</v>
      </c>
      <c r="BM194" s="151" t="s">
        <v>964</v>
      </c>
    </row>
    <row r="195" spans="2:65" s="1" customFormat="1" ht="13.9" customHeight="1" x14ac:dyDescent="0.2">
      <c r="B195" s="115"/>
      <c r="C195" s="159" t="s">
        <v>425</v>
      </c>
      <c r="D195" s="159" t="s">
        <v>275</v>
      </c>
      <c r="E195" s="160" t="s">
        <v>398</v>
      </c>
      <c r="F195" s="161" t="s">
        <v>399</v>
      </c>
      <c r="G195" s="162" t="s">
        <v>187</v>
      </c>
      <c r="H195" s="163">
        <v>142.47</v>
      </c>
      <c r="I195" s="176">
        <v>2.1800000000000002</v>
      </c>
      <c r="J195" s="177">
        <f t="shared" si="25"/>
        <v>310.58499999999998</v>
      </c>
      <c r="K195" s="164"/>
      <c r="L195" s="165"/>
      <c r="M195" s="166" t="s">
        <v>1</v>
      </c>
      <c r="N195" s="167" t="s">
        <v>39</v>
      </c>
      <c r="P195" s="149">
        <f t="shared" si="26"/>
        <v>0</v>
      </c>
      <c r="Q195" s="149">
        <v>2.3E-2</v>
      </c>
      <c r="R195" s="149">
        <f t="shared" si="27"/>
        <v>3.2768099999999998</v>
      </c>
      <c r="S195" s="149">
        <v>0</v>
      </c>
      <c r="T195" s="150">
        <f t="shared" si="28"/>
        <v>0</v>
      </c>
      <c r="AR195" s="151" t="s">
        <v>197</v>
      </c>
      <c r="AT195" s="151" t="s">
        <v>275</v>
      </c>
      <c r="AU195" s="151" t="s">
        <v>86</v>
      </c>
      <c r="AY195" s="13" t="s">
        <v>163</v>
      </c>
      <c r="BE195" s="152">
        <f t="shared" si="29"/>
        <v>0</v>
      </c>
      <c r="BF195" s="152">
        <f t="shared" si="30"/>
        <v>310.58499999999998</v>
      </c>
      <c r="BG195" s="152">
        <f t="shared" si="31"/>
        <v>0</v>
      </c>
      <c r="BH195" s="152">
        <f t="shared" si="32"/>
        <v>0</v>
      </c>
      <c r="BI195" s="152">
        <f t="shared" si="33"/>
        <v>0</v>
      </c>
      <c r="BJ195" s="13" t="s">
        <v>86</v>
      </c>
      <c r="BK195" s="153">
        <f t="shared" si="34"/>
        <v>310.58499999999998</v>
      </c>
      <c r="BL195" s="13" t="s">
        <v>169</v>
      </c>
      <c r="BM195" s="151" t="s">
        <v>965</v>
      </c>
    </row>
    <row r="196" spans="2:65" s="1" customFormat="1" ht="22.15" customHeight="1" x14ac:dyDescent="0.2">
      <c r="B196" s="115"/>
      <c r="C196" s="141" t="s">
        <v>429</v>
      </c>
      <c r="D196" s="141" t="s">
        <v>165</v>
      </c>
      <c r="E196" s="142" t="s">
        <v>402</v>
      </c>
      <c r="F196" s="143" t="s">
        <v>403</v>
      </c>
      <c r="G196" s="144" t="s">
        <v>303</v>
      </c>
      <c r="H196" s="145">
        <v>12.821999999999999</v>
      </c>
      <c r="I196" s="174">
        <v>80.75</v>
      </c>
      <c r="J196" s="175">
        <f t="shared" si="25"/>
        <v>1035.377</v>
      </c>
      <c r="K196" s="147"/>
      <c r="L196" s="27"/>
      <c r="M196" s="148" t="s">
        <v>1</v>
      </c>
      <c r="N196" s="114" t="s">
        <v>39</v>
      </c>
      <c r="P196" s="149">
        <f t="shared" si="26"/>
        <v>0</v>
      </c>
      <c r="Q196" s="149">
        <v>2.2321</v>
      </c>
      <c r="R196" s="149">
        <f t="shared" si="27"/>
        <v>28.619986199999996</v>
      </c>
      <c r="S196" s="149">
        <v>0</v>
      </c>
      <c r="T196" s="150">
        <f t="shared" si="28"/>
        <v>0</v>
      </c>
      <c r="AR196" s="151" t="s">
        <v>169</v>
      </c>
      <c r="AT196" s="151" t="s">
        <v>165</v>
      </c>
      <c r="AU196" s="151" t="s">
        <v>86</v>
      </c>
      <c r="AY196" s="13" t="s">
        <v>163</v>
      </c>
      <c r="BE196" s="152">
        <f t="shared" si="29"/>
        <v>0</v>
      </c>
      <c r="BF196" s="152">
        <f t="shared" si="30"/>
        <v>1035.377</v>
      </c>
      <c r="BG196" s="152">
        <f t="shared" si="31"/>
        <v>0</v>
      </c>
      <c r="BH196" s="152">
        <f t="shared" si="32"/>
        <v>0</v>
      </c>
      <c r="BI196" s="152">
        <f t="shared" si="33"/>
        <v>0</v>
      </c>
      <c r="BJ196" s="13" t="s">
        <v>86</v>
      </c>
      <c r="BK196" s="153">
        <f t="shared" si="34"/>
        <v>1035.377</v>
      </c>
      <c r="BL196" s="13" t="s">
        <v>169</v>
      </c>
      <c r="BM196" s="151" t="s">
        <v>966</v>
      </c>
    </row>
    <row r="197" spans="2:65" s="1" customFormat="1" ht="22.15" customHeight="1" x14ac:dyDescent="0.2">
      <c r="B197" s="115"/>
      <c r="C197" s="141" t="s">
        <v>433</v>
      </c>
      <c r="D197" s="141" t="s">
        <v>165</v>
      </c>
      <c r="E197" s="142" t="s">
        <v>406</v>
      </c>
      <c r="F197" s="143" t="s">
        <v>407</v>
      </c>
      <c r="G197" s="144" t="s">
        <v>168</v>
      </c>
      <c r="H197" s="145">
        <v>92.605999999999995</v>
      </c>
      <c r="I197" s="174">
        <v>2.4900000000000002</v>
      </c>
      <c r="J197" s="175">
        <f t="shared" si="25"/>
        <v>230.589</v>
      </c>
      <c r="K197" s="147"/>
      <c r="L197" s="27"/>
      <c r="M197" s="148" t="s">
        <v>1</v>
      </c>
      <c r="N197" s="114" t="s">
        <v>39</v>
      </c>
      <c r="P197" s="149">
        <f t="shared" si="26"/>
        <v>0</v>
      </c>
      <c r="Q197" s="149">
        <v>0</v>
      </c>
      <c r="R197" s="149">
        <f t="shared" si="27"/>
        <v>0</v>
      </c>
      <c r="S197" s="149">
        <v>0</v>
      </c>
      <c r="T197" s="150">
        <f t="shared" si="28"/>
        <v>0</v>
      </c>
      <c r="AR197" s="151" t="s">
        <v>169</v>
      </c>
      <c r="AT197" s="151" t="s">
        <v>165</v>
      </c>
      <c r="AU197" s="151" t="s">
        <v>86</v>
      </c>
      <c r="AY197" s="13" t="s">
        <v>163</v>
      </c>
      <c r="BE197" s="152">
        <f t="shared" si="29"/>
        <v>0</v>
      </c>
      <c r="BF197" s="152">
        <f t="shared" si="30"/>
        <v>230.589</v>
      </c>
      <c r="BG197" s="152">
        <f t="shared" si="31"/>
        <v>0</v>
      </c>
      <c r="BH197" s="152">
        <f t="shared" si="32"/>
        <v>0</v>
      </c>
      <c r="BI197" s="152">
        <f t="shared" si="33"/>
        <v>0</v>
      </c>
      <c r="BJ197" s="13" t="s">
        <v>86</v>
      </c>
      <c r="BK197" s="153">
        <f t="shared" si="34"/>
        <v>230.589</v>
      </c>
      <c r="BL197" s="13" t="s">
        <v>169</v>
      </c>
      <c r="BM197" s="151" t="s">
        <v>967</v>
      </c>
    </row>
    <row r="198" spans="2:65" s="1" customFormat="1" ht="22.15" customHeight="1" x14ac:dyDescent="0.2">
      <c r="B198" s="115"/>
      <c r="C198" s="141" t="s">
        <v>437</v>
      </c>
      <c r="D198" s="141" t="s">
        <v>165</v>
      </c>
      <c r="E198" s="142" t="s">
        <v>410</v>
      </c>
      <c r="F198" s="143" t="s">
        <v>411</v>
      </c>
      <c r="G198" s="144" t="s">
        <v>168</v>
      </c>
      <c r="H198" s="145">
        <v>697.5</v>
      </c>
      <c r="I198" s="174">
        <v>1.86</v>
      </c>
      <c r="J198" s="175">
        <f t="shared" si="25"/>
        <v>1297.3499999999999</v>
      </c>
      <c r="K198" s="147"/>
      <c r="L198" s="27"/>
      <c r="M198" s="148" t="s">
        <v>1</v>
      </c>
      <c r="N198" s="114" t="s">
        <v>39</v>
      </c>
      <c r="P198" s="149">
        <f t="shared" si="26"/>
        <v>0</v>
      </c>
      <c r="Q198" s="149">
        <v>1.601E-2</v>
      </c>
      <c r="R198" s="149">
        <f t="shared" si="27"/>
        <v>11.166975000000001</v>
      </c>
      <c r="S198" s="149">
        <v>0</v>
      </c>
      <c r="T198" s="150">
        <f t="shared" si="28"/>
        <v>0</v>
      </c>
      <c r="AR198" s="151" t="s">
        <v>169</v>
      </c>
      <c r="AT198" s="151" t="s">
        <v>165</v>
      </c>
      <c r="AU198" s="151" t="s">
        <v>86</v>
      </c>
      <c r="AY198" s="13" t="s">
        <v>163</v>
      </c>
      <c r="BE198" s="152">
        <f t="shared" si="29"/>
        <v>0</v>
      </c>
      <c r="BF198" s="152">
        <f t="shared" si="30"/>
        <v>1297.3499999999999</v>
      </c>
      <c r="BG198" s="152">
        <f t="shared" si="31"/>
        <v>0</v>
      </c>
      <c r="BH198" s="152">
        <f t="shared" si="32"/>
        <v>0</v>
      </c>
      <c r="BI198" s="152">
        <f t="shared" si="33"/>
        <v>0</v>
      </c>
      <c r="BJ198" s="13" t="s">
        <v>86</v>
      </c>
      <c r="BK198" s="153">
        <f t="shared" si="34"/>
        <v>1297.3499999999999</v>
      </c>
      <c r="BL198" s="13" t="s">
        <v>169</v>
      </c>
      <c r="BM198" s="151" t="s">
        <v>968</v>
      </c>
    </row>
    <row r="199" spans="2:65" s="1" customFormat="1" ht="22.15" customHeight="1" x14ac:dyDescent="0.2">
      <c r="B199" s="115"/>
      <c r="C199" s="141" t="s">
        <v>441</v>
      </c>
      <c r="D199" s="141" t="s">
        <v>165</v>
      </c>
      <c r="E199" s="142" t="s">
        <v>414</v>
      </c>
      <c r="F199" s="143" t="s">
        <v>415</v>
      </c>
      <c r="G199" s="144" t="s">
        <v>168</v>
      </c>
      <c r="H199" s="145">
        <v>697.5</v>
      </c>
      <c r="I199" s="174">
        <v>1.61</v>
      </c>
      <c r="J199" s="175">
        <f t="shared" si="25"/>
        <v>1122.9749999999999</v>
      </c>
      <c r="K199" s="147"/>
      <c r="L199" s="27"/>
      <c r="M199" s="148" t="s">
        <v>1</v>
      </c>
      <c r="N199" s="114" t="s">
        <v>39</v>
      </c>
      <c r="P199" s="149">
        <f t="shared" si="26"/>
        <v>0</v>
      </c>
      <c r="Q199" s="149">
        <v>0</v>
      </c>
      <c r="R199" s="149">
        <f t="shared" si="27"/>
        <v>0</v>
      </c>
      <c r="S199" s="149">
        <v>0</v>
      </c>
      <c r="T199" s="150">
        <f t="shared" si="28"/>
        <v>0</v>
      </c>
      <c r="AR199" s="151" t="s">
        <v>169</v>
      </c>
      <c r="AT199" s="151" t="s">
        <v>165</v>
      </c>
      <c r="AU199" s="151" t="s">
        <v>86</v>
      </c>
      <c r="AY199" s="13" t="s">
        <v>163</v>
      </c>
      <c r="BE199" s="152">
        <f t="shared" si="29"/>
        <v>0</v>
      </c>
      <c r="BF199" s="152">
        <f t="shared" si="30"/>
        <v>1122.9749999999999</v>
      </c>
      <c r="BG199" s="152">
        <f t="shared" si="31"/>
        <v>0</v>
      </c>
      <c r="BH199" s="152">
        <f t="shared" si="32"/>
        <v>0</v>
      </c>
      <c r="BI199" s="152">
        <f t="shared" si="33"/>
        <v>0</v>
      </c>
      <c r="BJ199" s="13" t="s">
        <v>86</v>
      </c>
      <c r="BK199" s="153">
        <f t="shared" si="34"/>
        <v>1122.9749999999999</v>
      </c>
      <c r="BL199" s="13" t="s">
        <v>169</v>
      </c>
      <c r="BM199" s="151" t="s">
        <v>969</v>
      </c>
    </row>
    <row r="200" spans="2:65" s="1" customFormat="1" ht="34.9" customHeight="1" x14ac:dyDescent="0.2">
      <c r="B200" s="115"/>
      <c r="C200" s="141" t="s">
        <v>445</v>
      </c>
      <c r="D200" s="141" t="s">
        <v>165</v>
      </c>
      <c r="E200" s="142" t="s">
        <v>418</v>
      </c>
      <c r="F200" s="143" t="s">
        <v>419</v>
      </c>
      <c r="G200" s="144" t="s">
        <v>168</v>
      </c>
      <c r="H200" s="145">
        <v>4185</v>
      </c>
      <c r="I200" s="174">
        <v>0.2</v>
      </c>
      <c r="J200" s="175">
        <f t="shared" si="25"/>
        <v>837</v>
      </c>
      <c r="K200" s="147"/>
      <c r="L200" s="27"/>
      <c r="M200" s="148" t="s">
        <v>1</v>
      </c>
      <c r="N200" s="114" t="s">
        <v>39</v>
      </c>
      <c r="P200" s="149">
        <f t="shared" si="26"/>
        <v>0</v>
      </c>
      <c r="Q200" s="149">
        <v>0</v>
      </c>
      <c r="R200" s="149">
        <f t="shared" si="27"/>
        <v>0</v>
      </c>
      <c r="S200" s="149">
        <v>0</v>
      </c>
      <c r="T200" s="150">
        <f t="shared" si="28"/>
        <v>0</v>
      </c>
      <c r="AR200" s="151" t="s">
        <v>169</v>
      </c>
      <c r="AT200" s="151" t="s">
        <v>165</v>
      </c>
      <c r="AU200" s="151" t="s">
        <v>86</v>
      </c>
      <c r="AY200" s="13" t="s">
        <v>163</v>
      </c>
      <c r="BE200" s="152">
        <f t="shared" si="29"/>
        <v>0</v>
      </c>
      <c r="BF200" s="152">
        <f t="shared" si="30"/>
        <v>837</v>
      </c>
      <c r="BG200" s="152">
        <f t="shared" si="31"/>
        <v>0</v>
      </c>
      <c r="BH200" s="152">
        <f t="shared" si="32"/>
        <v>0</v>
      </c>
      <c r="BI200" s="152">
        <f t="shared" si="33"/>
        <v>0</v>
      </c>
      <c r="BJ200" s="13" t="s">
        <v>86</v>
      </c>
      <c r="BK200" s="153">
        <f t="shared" si="34"/>
        <v>837</v>
      </c>
      <c r="BL200" s="13" t="s">
        <v>169</v>
      </c>
      <c r="BM200" s="151" t="s">
        <v>970</v>
      </c>
    </row>
    <row r="201" spans="2:65" s="1" customFormat="1" ht="13.9" customHeight="1" x14ac:dyDescent="0.2">
      <c r="B201" s="115"/>
      <c r="C201" s="141" t="s">
        <v>449</v>
      </c>
      <c r="D201" s="141" t="s">
        <v>165</v>
      </c>
      <c r="E201" s="142" t="s">
        <v>422</v>
      </c>
      <c r="F201" s="143" t="s">
        <v>423</v>
      </c>
      <c r="G201" s="144" t="s">
        <v>168</v>
      </c>
      <c r="H201" s="145">
        <v>697.5</v>
      </c>
      <c r="I201" s="174">
        <v>0.5</v>
      </c>
      <c r="J201" s="175">
        <f t="shared" si="25"/>
        <v>348.75</v>
      </c>
      <c r="K201" s="147"/>
      <c r="L201" s="27"/>
      <c r="M201" s="148" t="s">
        <v>1</v>
      </c>
      <c r="N201" s="114" t="s">
        <v>39</v>
      </c>
      <c r="P201" s="149">
        <f t="shared" si="26"/>
        <v>0</v>
      </c>
      <c r="Q201" s="149">
        <v>5.4945000000000003E-5</v>
      </c>
      <c r="R201" s="149">
        <f t="shared" si="27"/>
        <v>3.8324137500000001E-2</v>
      </c>
      <c r="S201" s="149">
        <v>0</v>
      </c>
      <c r="T201" s="150">
        <f t="shared" si="28"/>
        <v>0</v>
      </c>
      <c r="AR201" s="151" t="s">
        <v>169</v>
      </c>
      <c r="AT201" s="151" t="s">
        <v>165</v>
      </c>
      <c r="AU201" s="151" t="s">
        <v>86</v>
      </c>
      <c r="AY201" s="13" t="s">
        <v>163</v>
      </c>
      <c r="BE201" s="152">
        <f t="shared" si="29"/>
        <v>0</v>
      </c>
      <c r="BF201" s="152">
        <f t="shared" si="30"/>
        <v>348.75</v>
      </c>
      <c r="BG201" s="152">
        <f t="shared" si="31"/>
        <v>0</v>
      </c>
      <c r="BH201" s="152">
        <f t="shared" si="32"/>
        <v>0</v>
      </c>
      <c r="BI201" s="152">
        <f t="shared" si="33"/>
        <v>0</v>
      </c>
      <c r="BJ201" s="13" t="s">
        <v>86</v>
      </c>
      <c r="BK201" s="153">
        <f t="shared" si="34"/>
        <v>348.75</v>
      </c>
      <c r="BL201" s="13" t="s">
        <v>169</v>
      </c>
      <c r="BM201" s="151" t="s">
        <v>971</v>
      </c>
    </row>
    <row r="202" spans="2:65" s="1" customFormat="1" ht="13.9" customHeight="1" x14ac:dyDescent="0.2">
      <c r="B202" s="115"/>
      <c r="C202" s="141" t="s">
        <v>453</v>
      </c>
      <c r="D202" s="141" t="s">
        <v>165</v>
      </c>
      <c r="E202" s="142" t="s">
        <v>426</v>
      </c>
      <c r="F202" s="143" t="s">
        <v>427</v>
      </c>
      <c r="G202" s="144" t="s">
        <v>168</v>
      </c>
      <c r="H202" s="145">
        <v>697.5</v>
      </c>
      <c r="I202" s="174">
        <v>0.5</v>
      </c>
      <c r="J202" s="175">
        <f t="shared" si="25"/>
        <v>348.75</v>
      </c>
      <c r="K202" s="147"/>
      <c r="L202" s="27"/>
      <c r="M202" s="148" t="s">
        <v>1</v>
      </c>
      <c r="N202" s="114" t="s">
        <v>39</v>
      </c>
      <c r="P202" s="149">
        <f t="shared" si="26"/>
        <v>0</v>
      </c>
      <c r="Q202" s="149">
        <v>0</v>
      </c>
      <c r="R202" s="149">
        <f t="shared" si="27"/>
        <v>0</v>
      </c>
      <c r="S202" s="149">
        <v>0</v>
      </c>
      <c r="T202" s="150">
        <f t="shared" si="28"/>
        <v>0</v>
      </c>
      <c r="AR202" s="151" t="s">
        <v>169</v>
      </c>
      <c r="AT202" s="151" t="s">
        <v>165</v>
      </c>
      <c r="AU202" s="151" t="s">
        <v>86</v>
      </c>
      <c r="AY202" s="13" t="s">
        <v>163</v>
      </c>
      <c r="BE202" s="152">
        <f t="shared" si="29"/>
        <v>0</v>
      </c>
      <c r="BF202" s="152">
        <f t="shared" si="30"/>
        <v>348.75</v>
      </c>
      <c r="BG202" s="152">
        <f t="shared" si="31"/>
        <v>0</v>
      </c>
      <c r="BH202" s="152">
        <f t="shared" si="32"/>
        <v>0</v>
      </c>
      <c r="BI202" s="152">
        <f t="shared" si="33"/>
        <v>0</v>
      </c>
      <c r="BJ202" s="13" t="s">
        <v>86</v>
      </c>
      <c r="BK202" s="153">
        <f t="shared" si="34"/>
        <v>348.75</v>
      </c>
      <c r="BL202" s="13" t="s">
        <v>169</v>
      </c>
      <c r="BM202" s="151" t="s">
        <v>972</v>
      </c>
    </row>
    <row r="203" spans="2:65" s="1" customFormat="1" ht="22.15" customHeight="1" x14ac:dyDescent="0.2">
      <c r="B203" s="115"/>
      <c r="C203" s="141" t="s">
        <v>457</v>
      </c>
      <c r="D203" s="141" t="s">
        <v>165</v>
      </c>
      <c r="E203" s="142" t="s">
        <v>430</v>
      </c>
      <c r="F203" s="143" t="s">
        <v>431</v>
      </c>
      <c r="G203" s="144" t="s">
        <v>168</v>
      </c>
      <c r="H203" s="145">
        <v>645.56600000000003</v>
      </c>
      <c r="I203" s="174">
        <v>0.2</v>
      </c>
      <c r="J203" s="175">
        <f t="shared" si="25"/>
        <v>129.113</v>
      </c>
      <c r="K203" s="147"/>
      <c r="L203" s="27"/>
      <c r="M203" s="148" t="s">
        <v>1</v>
      </c>
      <c r="N203" s="114" t="s">
        <v>39</v>
      </c>
      <c r="P203" s="149">
        <f t="shared" si="26"/>
        <v>0</v>
      </c>
      <c r="Q203" s="149">
        <v>0</v>
      </c>
      <c r="R203" s="149">
        <f t="shared" si="27"/>
        <v>0</v>
      </c>
      <c r="S203" s="149">
        <v>0</v>
      </c>
      <c r="T203" s="150">
        <f t="shared" si="28"/>
        <v>0</v>
      </c>
      <c r="AR203" s="151" t="s">
        <v>169</v>
      </c>
      <c r="AT203" s="151" t="s">
        <v>165</v>
      </c>
      <c r="AU203" s="151" t="s">
        <v>86</v>
      </c>
      <c r="AY203" s="13" t="s">
        <v>163</v>
      </c>
      <c r="BE203" s="152">
        <f t="shared" si="29"/>
        <v>0</v>
      </c>
      <c r="BF203" s="152">
        <f t="shared" si="30"/>
        <v>129.113</v>
      </c>
      <c r="BG203" s="152">
        <f t="shared" si="31"/>
        <v>0</v>
      </c>
      <c r="BH203" s="152">
        <f t="shared" si="32"/>
        <v>0</v>
      </c>
      <c r="BI203" s="152">
        <f t="shared" si="33"/>
        <v>0</v>
      </c>
      <c r="BJ203" s="13" t="s">
        <v>86</v>
      </c>
      <c r="BK203" s="153">
        <f t="shared" si="34"/>
        <v>129.113</v>
      </c>
      <c r="BL203" s="13" t="s">
        <v>169</v>
      </c>
      <c r="BM203" s="151" t="s">
        <v>973</v>
      </c>
    </row>
    <row r="204" spans="2:65" s="1" customFormat="1" ht="13.9" customHeight="1" x14ac:dyDescent="0.2">
      <c r="B204" s="115"/>
      <c r="C204" s="141" t="s">
        <v>463</v>
      </c>
      <c r="D204" s="141" t="s">
        <v>165</v>
      </c>
      <c r="E204" s="142" t="s">
        <v>434</v>
      </c>
      <c r="F204" s="143" t="s">
        <v>435</v>
      </c>
      <c r="G204" s="144" t="s">
        <v>179</v>
      </c>
      <c r="H204" s="145">
        <v>154.06700000000001</v>
      </c>
      <c r="I204" s="174">
        <v>1.5</v>
      </c>
      <c r="J204" s="175">
        <f t="shared" si="25"/>
        <v>231.101</v>
      </c>
      <c r="K204" s="147"/>
      <c r="L204" s="27"/>
      <c r="M204" s="148" t="s">
        <v>1</v>
      </c>
      <c r="N204" s="114" t="s">
        <v>39</v>
      </c>
      <c r="P204" s="149">
        <f t="shared" si="26"/>
        <v>0</v>
      </c>
      <c r="Q204" s="149">
        <v>3.15E-5</v>
      </c>
      <c r="R204" s="149">
        <f t="shared" si="27"/>
        <v>4.8531105000000005E-3</v>
      </c>
      <c r="S204" s="149">
        <v>0</v>
      </c>
      <c r="T204" s="150">
        <f t="shared" si="28"/>
        <v>0</v>
      </c>
      <c r="AR204" s="151" t="s">
        <v>169</v>
      </c>
      <c r="AT204" s="151" t="s">
        <v>165</v>
      </c>
      <c r="AU204" s="151" t="s">
        <v>86</v>
      </c>
      <c r="AY204" s="13" t="s">
        <v>163</v>
      </c>
      <c r="BE204" s="152">
        <f t="shared" si="29"/>
        <v>0</v>
      </c>
      <c r="BF204" s="152">
        <f t="shared" si="30"/>
        <v>231.101</v>
      </c>
      <c r="BG204" s="152">
        <f t="shared" si="31"/>
        <v>0</v>
      </c>
      <c r="BH204" s="152">
        <f t="shared" si="32"/>
        <v>0</v>
      </c>
      <c r="BI204" s="152">
        <f t="shared" si="33"/>
        <v>0</v>
      </c>
      <c r="BJ204" s="13" t="s">
        <v>86</v>
      </c>
      <c r="BK204" s="153">
        <f t="shared" si="34"/>
        <v>231.101</v>
      </c>
      <c r="BL204" s="13" t="s">
        <v>169</v>
      </c>
      <c r="BM204" s="151" t="s">
        <v>974</v>
      </c>
    </row>
    <row r="205" spans="2:65" s="1" customFormat="1" ht="22.15" customHeight="1" x14ac:dyDescent="0.2">
      <c r="B205" s="115"/>
      <c r="C205" s="141" t="s">
        <v>469</v>
      </c>
      <c r="D205" s="141" t="s">
        <v>165</v>
      </c>
      <c r="E205" s="142" t="s">
        <v>438</v>
      </c>
      <c r="F205" s="143" t="s">
        <v>439</v>
      </c>
      <c r="G205" s="144" t="s">
        <v>187</v>
      </c>
      <c r="H205" s="145">
        <v>1</v>
      </c>
      <c r="I205" s="174">
        <v>2.4900000000000002</v>
      </c>
      <c r="J205" s="175">
        <f t="shared" si="25"/>
        <v>2.4900000000000002</v>
      </c>
      <c r="K205" s="147"/>
      <c r="L205" s="27"/>
      <c r="M205" s="148" t="s">
        <v>1</v>
      </c>
      <c r="N205" s="114" t="s">
        <v>39</v>
      </c>
      <c r="P205" s="149">
        <f t="shared" si="26"/>
        <v>0</v>
      </c>
      <c r="Q205" s="149">
        <v>3.4999999999999997E-5</v>
      </c>
      <c r="R205" s="149">
        <f t="shared" si="27"/>
        <v>3.4999999999999997E-5</v>
      </c>
      <c r="S205" s="149">
        <v>0</v>
      </c>
      <c r="T205" s="150">
        <f t="shared" si="28"/>
        <v>0</v>
      </c>
      <c r="AR205" s="151" t="s">
        <v>169</v>
      </c>
      <c r="AT205" s="151" t="s">
        <v>165</v>
      </c>
      <c r="AU205" s="151" t="s">
        <v>86</v>
      </c>
      <c r="AY205" s="13" t="s">
        <v>163</v>
      </c>
      <c r="BE205" s="152">
        <f t="shared" si="29"/>
        <v>0</v>
      </c>
      <c r="BF205" s="152">
        <f t="shared" si="30"/>
        <v>2.4900000000000002</v>
      </c>
      <c r="BG205" s="152">
        <f t="shared" si="31"/>
        <v>0</v>
      </c>
      <c r="BH205" s="152">
        <f t="shared" si="32"/>
        <v>0</v>
      </c>
      <c r="BI205" s="152">
        <f t="shared" si="33"/>
        <v>0</v>
      </c>
      <c r="BJ205" s="13" t="s">
        <v>86</v>
      </c>
      <c r="BK205" s="153">
        <f t="shared" si="34"/>
        <v>2.4900000000000002</v>
      </c>
      <c r="BL205" s="13" t="s">
        <v>169</v>
      </c>
      <c r="BM205" s="151" t="s">
        <v>975</v>
      </c>
    </row>
    <row r="206" spans="2:65" s="1" customFormat="1" ht="13.9" customHeight="1" x14ac:dyDescent="0.2">
      <c r="B206" s="115"/>
      <c r="C206" s="159" t="s">
        <v>473</v>
      </c>
      <c r="D206" s="159" t="s">
        <v>275</v>
      </c>
      <c r="E206" s="160" t="s">
        <v>442</v>
      </c>
      <c r="F206" s="161" t="s">
        <v>815</v>
      </c>
      <c r="G206" s="162" t="s">
        <v>187</v>
      </c>
      <c r="H206" s="163">
        <v>1</v>
      </c>
      <c r="I206" s="176">
        <v>20</v>
      </c>
      <c r="J206" s="177">
        <f t="shared" si="25"/>
        <v>20</v>
      </c>
      <c r="K206" s="164"/>
      <c r="L206" s="165"/>
      <c r="M206" s="166" t="s">
        <v>1</v>
      </c>
      <c r="N206" s="167" t="s">
        <v>39</v>
      </c>
      <c r="P206" s="149">
        <f t="shared" si="26"/>
        <v>0</v>
      </c>
      <c r="Q206" s="149">
        <v>8.0000000000000004E-4</v>
      </c>
      <c r="R206" s="149">
        <f t="shared" si="27"/>
        <v>8.0000000000000004E-4</v>
      </c>
      <c r="S206" s="149">
        <v>0</v>
      </c>
      <c r="T206" s="150">
        <f t="shared" si="28"/>
        <v>0</v>
      </c>
      <c r="AR206" s="151" t="s">
        <v>197</v>
      </c>
      <c r="AT206" s="151" t="s">
        <v>275</v>
      </c>
      <c r="AU206" s="151" t="s">
        <v>86</v>
      </c>
      <c r="AY206" s="13" t="s">
        <v>163</v>
      </c>
      <c r="BE206" s="152">
        <f t="shared" si="29"/>
        <v>0</v>
      </c>
      <c r="BF206" s="152">
        <f t="shared" si="30"/>
        <v>20</v>
      </c>
      <c r="BG206" s="152">
        <f t="shared" si="31"/>
        <v>0</v>
      </c>
      <c r="BH206" s="152">
        <f t="shared" si="32"/>
        <v>0</v>
      </c>
      <c r="BI206" s="152">
        <f t="shared" si="33"/>
        <v>0</v>
      </c>
      <c r="BJ206" s="13" t="s">
        <v>86</v>
      </c>
      <c r="BK206" s="153">
        <f t="shared" si="34"/>
        <v>20</v>
      </c>
      <c r="BL206" s="13" t="s">
        <v>169</v>
      </c>
      <c r="BM206" s="151" t="s">
        <v>976</v>
      </c>
    </row>
    <row r="207" spans="2:65" s="1" customFormat="1" ht="13.9" customHeight="1" x14ac:dyDescent="0.2">
      <c r="B207" s="115"/>
      <c r="C207" s="141" t="s">
        <v>477</v>
      </c>
      <c r="D207" s="141" t="s">
        <v>165</v>
      </c>
      <c r="E207" s="142" t="s">
        <v>450</v>
      </c>
      <c r="F207" s="143" t="s">
        <v>451</v>
      </c>
      <c r="G207" s="144" t="s">
        <v>179</v>
      </c>
      <c r="H207" s="145">
        <v>222.92599999999999</v>
      </c>
      <c r="I207" s="174">
        <v>2.82</v>
      </c>
      <c r="J207" s="175">
        <f t="shared" si="25"/>
        <v>628.65099999999995</v>
      </c>
      <c r="K207" s="147"/>
      <c r="L207" s="27"/>
      <c r="M207" s="148" t="s">
        <v>1</v>
      </c>
      <c r="N207" s="114" t="s">
        <v>39</v>
      </c>
      <c r="P207" s="149">
        <f t="shared" si="26"/>
        <v>0</v>
      </c>
      <c r="Q207" s="149">
        <v>2.31E-4</v>
      </c>
      <c r="R207" s="149">
        <f t="shared" si="27"/>
        <v>5.1495906000000001E-2</v>
      </c>
      <c r="S207" s="149">
        <v>0</v>
      </c>
      <c r="T207" s="150">
        <f t="shared" si="28"/>
        <v>0</v>
      </c>
      <c r="AR207" s="151" t="s">
        <v>169</v>
      </c>
      <c r="AT207" s="151" t="s">
        <v>165</v>
      </c>
      <c r="AU207" s="151" t="s">
        <v>86</v>
      </c>
      <c r="AY207" s="13" t="s">
        <v>163</v>
      </c>
      <c r="BE207" s="152">
        <f t="shared" si="29"/>
        <v>0</v>
      </c>
      <c r="BF207" s="152">
        <f t="shared" si="30"/>
        <v>628.65099999999995</v>
      </c>
      <c r="BG207" s="152">
        <f t="shared" si="31"/>
        <v>0</v>
      </c>
      <c r="BH207" s="152">
        <f t="shared" si="32"/>
        <v>0</v>
      </c>
      <c r="BI207" s="152">
        <f t="shared" si="33"/>
        <v>0</v>
      </c>
      <c r="BJ207" s="13" t="s">
        <v>86</v>
      </c>
      <c r="BK207" s="153">
        <f t="shared" si="34"/>
        <v>628.65099999999995</v>
      </c>
      <c r="BL207" s="13" t="s">
        <v>169</v>
      </c>
      <c r="BM207" s="151" t="s">
        <v>977</v>
      </c>
    </row>
    <row r="208" spans="2:65" s="1" customFormat="1" ht="13.9" customHeight="1" x14ac:dyDescent="0.2">
      <c r="B208" s="115"/>
      <c r="C208" s="141" t="s">
        <v>481</v>
      </c>
      <c r="D208" s="141" t="s">
        <v>165</v>
      </c>
      <c r="E208" s="142" t="s">
        <v>454</v>
      </c>
      <c r="F208" s="143" t="s">
        <v>455</v>
      </c>
      <c r="G208" s="144" t="s">
        <v>179</v>
      </c>
      <c r="H208" s="145">
        <v>117.6</v>
      </c>
      <c r="I208" s="174">
        <v>3.55</v>
      </c>
      <c r="J208" s="175">
        <f t="shared" si="25"/>
        <v>417.48</v>
      </c>
      <c r="K208" s="147"/>
      <c r="L208" s="27"/>
      <c r="M208" s="148" t="s">
        <v>1</v>
      </c>
      <c r="N208" s="114" t="s">
        <v>39</v>
      </c>
      <c r="P208" s="149">
        <f t="shared" si="26"/>
        <v>0</v>
      </c>
      <c r="Q208" s="149">
        <v>1.5750000000000001E-4</v>
      </c>
      <c r="R208" s="149">
        <f t="shared" si="27"/>
        <v>1.8522E-2</v>
      </c>
      <c r="S208" s="149">
        <v>0</v>
      </c>
      <c r="T208" s="150">
        <f t="shared" si="28"/>
        <v>0</v>
      </c>
      <c r="AR208" s="151" t="s">
        <v>169</v>
      </c>
      <c r="AT208" s="151" t="s">
        <v>165</v>
      </c>
      <c r="AU208" s="151" t="s">
        <v>86</v>
      </c>
      <c r="AY208" s="13" t="s">
        <v>163</v>
      </c>
      <c r="BE208" s="152">
        <f t="shared" si="29"/>
        <v>0</v>
      </c>
      <c r="BF208" s="152">
        <f t="shared" si="30"/>
        <v>417.48</v>
      </c>
      <c r="BG208" s="152">
        <f t="shared" si="31"/>
        <v>0</v>
      </c>
      <c r="BH208" s="152">
        <f t="shared" si="32"/>
        <v>0</v>
      </c>
      <c r="BI208" s="152">
        <f t="shared" si="33"/>
        <v>0</v>
      </c>
      <c r="BJ208" s="13" t="s">
        <v>86</v>
      </c>
      <c r="BK208" s="153">
        <f t="shared" si="34"/>
        <v>417.48</v>
      </c>
      <c r="BL208" s="13" t="s">
        <v>169</v>
      </c>
      <c r="BM208" s="151" t="s">
        <v>978</v>
      </c>
    </row>
    <row r="209" spans="2:65" s="1" customFormat="1" ht="13.9" customHeight="1" x14ac:dyDescent="0.2">
      <c r="B209" s="115"/>
      <c r="C209" s="141" t="s">
        <v>485</v>
      </c>
      <c r="D209" s="141" t="s">
        <v>165</v>
      </c>
      <c r="E209" s="142" t="s">
        <v>458</v>
      </c>
      <c r="F209" s="143" t="s">
        <v>459</v>
      </c>
      <c r="G209" s="144" t="s">
        <v>179</v>
      </c>
      <c r="H209" s="145">
        <v>133.875</v>
      </c>
      <c r="I209" s="174">
        <v>2</v>
      </c>
      <c r="J209" s="175">
        <f t="shared" si="25"/>
        <v>267.75</v>
      </c>
      <c r="K209" s="147"/>
      <c r="L209" s="27"/>
      <c r="M209" s="148" t="s">
        <v>1</v>
      </c>
      <c r="N209" s="114" t="s">
        <v>39</v>
      </c>
      <c r="P209" s="149">
        <f t="shared" si="26"/>
        <v>0</v>
      </c>
      <c r="Q209" s="149">
        <v>2.6249999999999998E-4</v>
      </c>
      <c r="R209" s="149">
        <f t="shared" si="27"/>
        <v>3.5142187499999998E-2</v>
      </c>
      <c r="S209" s="149">
        <v>0</v>
      </c>
      <c r="T209" s="150">
        <f t="shared" si="28"/>
        <v>0</v>
      </c>
      <c r="AR209" s="151" t="s">
        <v>169</v>
      </c>
      <c r="AT209" s="151" t="s">
        <v>165</v>
      </c>
      <c r="AU209" s="151" t="s">
        <v>86</v>
      </c>
      <c r="AY209" s="13" t="s">
        <v>163</v>
      </c>
      <c r="BE209" s="152">
        <f t="shared" si="29"/>
        <v>0</v>
      </c>
      <c r="BF209" s="152">
        <f t="shared" si="30"/>
        <v>267.75</v>
      </c>
      <c r="BG209" s="152">
        <f t="shared" si="31"/>
        <v>0</v>
      </c>
      <c r="BH209" s="152">
        <f t="shared" si="32"/>
        <v>0</v>
      </c>
      <c r="BI209" s="152">
        <f t="shared" si="33"/>
        <v>0</v>
      </c>
      <c r="BJ209" s="13" t="s">
        <v>86</v>
      </c>
      <c r="BK209" s="153">
        <f t="shared" si="34"/>
        <v>267.75</v>
      </c>
      <c r="BL209" s="13" t="s">
        <v>169</v>
      </c>
      <c r="BM209" s="151" t="s">
        <v>979</v>
      </c>
    </row>
    <row r="210" spans="2:65" s="11" customFormat="1" ht="22.9" customHeight="1" x14ac:dyDescent="0.2">
      <c r="B210" s="132"/>
      <c r="D210" s="133" t="s">
        <v>72</v>
      </c>
      <c r="E210" s="140" t="s">
        <v>461</v>
      </c>
      <c r="F210" s="140" t="s">
        <v>462</v>
      </c>
      <c r="I210" s="171"/>
      <c r="J210" s="173">
        <f>BK210</f>
        <v>1557.3520000000001</v>
      </c>
      <c r="L210" s="132"/>
      <c r="M210" s="135"/>
      <c r="P210" s="136">
        <f>P211</f>
        <v>0</v>
      </c>
      <c r="R210" s="136">
        <f>R211</f>
        <v>0</v>
      </c>
      <c r="T210" s="137">
        <f>T211</f>
        <v>0</v>
      </c>
      <c r="AR210" s="133" t="s">
        <v>80</v>
      </c>
      <c r="AT210" s="138" t="s">
        <v>72</v>
      </c>
      <c r="AU210" s="138" t="s">
        <v>80</v>
      </c>
      <c r="AY210" s="133" t="s">
        <v>163</v>
      </c>
      <c r="BK210" s="139">
        <f>BK211</f>
        <v>1557.3520000000001</v>
      </c>
    </row>
    <row r="211" spans="2:65" s="1" customFormat="1" ht="22.15" customHeight="1" x14ac:dyDescent="0.2">
      <c r="B211" s="115"/>
      <c r="C211" s="141" t="s">
        <v>492</v>
      </c>
      <c r="D211" s="141" t="s">
        <v>165</v>
      </c>
      <c r="E211" s="142" t="s">
        <v>464</v>
      </c>
      <c r="F211" s="143" t="s">
        <v>465</v>
      </c>
      <c r="G211" s="144" t="s">
        <v>203</v>
      </c>
      <c r="H211" s="145">
        <v>194.66900000000001</v>
      </c>
      <c r="I211" s="174">
        <v>8</v>
      </c>
      <c r="J211" s="175">
        <f>ROUND(I211*H211,3)</f>
        <v>1557.3520000000001</v>
      </c>
      <c r="K211" s="147"/>
      <c r="L211" s="27"/>
      <c r="M211" s="148" t="s">
        <v>1</v>
      </c>
      <c r="N211" s="114" t="s">
        <v>39</v>
      </c>
      <c r="P211" s="149">
        <f>O211*H211</f>
        <v>0</v>
      </c>
      <c r="Q211" s="149">
        <v>0</v>
      </c>
      <c r="R211" s="149">
        <f>Q211*H211</f>
        <v>0</v>
      </c>
      <c r="S211" s="149">
        <v>0</v>
      </c>
      <c r="T211" s="150">
        <f>S211*H211</f>
        <v>0</v>
      </c>
      <c r="AR211" s="151" t="s">
        <v>169</v>
      </c>
      <c r="AT211" s="151" t="s">
        <v>165</v>
      </c>
      <c r="AU211" s="151" t="s">
        <v>86</v>
      </c>
      <c r="AY211" s="13" t="s">
        <v>163</v>
      </c>
      <c r="BE211" s="152">
        <f>IF(N211="základná",J211,0)</f>
        <v>0</v>
      </c>
      <c r="BF211" s="152">
        <f>IF(N211="znížená",J211,0)</f>
        <v>1557.3520000000001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3" t="s">
        <v>86</v>
      </c>
      <c r="BK211" s="153">
        <f>ROUND(I211*H211,3)</f>
        <v>1557.3520000000001</v>
      </c>
      <c r="BL211" s="13" t="s">
        <v>169</v>
      </c>
      <c r="BM211" s="151" t="s">
        <v>980</v>
      </c>
    </row>
    <row r="212" spans="2:65" s="11" customFormat="1" ht="25.9" customHeight="1" x14ac:dyDescent="0.2">
      <c r="B212" s="132"/>
      <c r="D212" s="133" t="s">
        <v>72</v>
      </c>
      <c r="E212" s="134" t="s">
        <v>229</v>
      </c>
      <c r="F212" s="134" t="s">
        <v>230</v>
      </c>
      <c r="I212" s="171"/>
      <c r="J212" s="172">
        <f>BK212</f>
        <v>115009.43099999998</v>
      </c>
      <c r="L212" s="132"/>
      <c r="M212" s="135"/>
      <c r="P212" s="136">
        <f>P213+P219+P231+P249+P251+P267+P269+P275+P284</f>
        <v>0</v>
      </c>
      <c r="R212" s="136">
        <f>R213+R219+R231+R249+R251+R267+R269+R275+R284</f>
        <v>14.832190716089997</v>
      </c>
      <c r="T212" s="137">
        <f>T213+T219+T231+T249+T251+T267+T269+T275+T284</f>
        <v>0</v>
      </c>
      <c r="AR212" s="133" t="s">
        <v>86</v>
      </c>
      <c r="AT212" s="138" t="s">
        <v>72</v>
      </c>
      <c r="AU212" s="138" t="s">
        <v>73</v>
      </c>
      <c r="AY212" s="133" t="s">
        <v>163</v>
      </c>
      <c r="BK212" s="139">
        <f>BK213+BK219+BK231+BK249+BK251+BK267+BK269+BK275+BK284</f>
        <v>115009.43099999998</v>
      </c>
    </row>
    <row r="213" spans="2:65" s="11" customFormat="1" ht="22.9" customHeight="1" x14ac:dyDescent="0.2">
      <c r="B213" s="132"/>
      <c r="D213" s="133" t="s">
        <v>72</v>
      </c>
      <c r="E213" s="140" t="s">
        <v>467</v>
      </c>
      <c r="F213" s="140" t="s">
        <v>468</v>
      </c>
      <c r="I213" s="171"/>
      <c r="J213" s="173">
        <f>BK213</f>
        <v>2234.1330000000003</v>
      </c>
      <c r="L213" s="132"/>
      <c r="M213" s="135"/>
      <c r="P213" s="136">
        <f>SUM(P214:P218)</f>
        <v>0</v>
      </c>
      <c r="R213" s="136">
        <f>SUM(R214:R218)</f>
        <v>0.41438294999999997</v>
      </c>
      <c r="T213" s="137">
        <f>SUM(T214:T218)</f>
        <v>0</v>
      </c>
      <c r="AR213" s="133" t="s">
        <v>86</v>
      </c>
      <c r="AT213" s="138" t="s">
        <v>72</v>
      </c>
      <c r="AU213" s="138" t="s">
        <v>80</v>
      </c>
      <c r="AY213" s="133" t="s">
        <v>163</v>
      </c>
      <c r="BK213" s="139">
        <f>SUM(BK214:BK218)</f>
        <v>2234.1330000000003</v>
      </c>
    </row>
    <row r="214" spans="2:65" s="1" customFormat="1" ht="22.15" customHeight="1" x14ac:dyDescent="0.2">
      <c r="B214" s="115"/>
      <c r="C214" s="141" t="s">
        <v>496</v>
      </c>
      <c r="D214" s="141" t="s">
        <v>165</v>
      </c>
      <c r="E214" s="142" t="s">
        <v>470</v>
      </c>
      <c r="F214" s="143" t="s">
        <v>471</v>
      </c>
      <c r="G214" s="144" t="s">
        <v>168</v>
      </c>
      <c r="H214" s="145">
        <v>142.47</v>
      </c>
      <c r="I214" s="174">
        <v>3.4</v>
      </c>
      <c r="J214" s="175">
        <f>ROUND(I214*H214,3)</f>
        <v>484.39800000000002</v>
      </c>
      <c r="K214" s="147"/>
      <c r="L214" s="27"/>
      <c r="M214" s="148" t="s">
        <v>1</v>
      </c>
      <c r="N214" s="114" t="s">
        <v>39</v>
      </c>
      <c r="P214" s="149">
        <f>O214*H214</f>
        <v>0</v>
      </c>
      <c r="Q214" s="149">
        <v>7.4999999999999993E-5</v>
      </c>
      <c r="R214" s="149">
        <f>Q214*H214</f>
        <v>1.0685249999999999E-2</v>
      </c>
      <c r="S214" s="149">
        <v>0</v>
      </c>
      <c r="T214" s="150">
        <f>S214*H214</f>
        <v>0</v>
      </c>
      <c r="AR214" s="151" t="s">
        <v>233</v>
      </c>
      <c r="AT214" s="151" t="s">
        <v>165</v>
      </c>
      <c r="AU214" s="151" t="s">
        <v>86</v>
      </c>
      <c r="AY214" s="13" t="s">
        <v>163</v>
      </c>
      <c r="BE214" s="152">
        <f>IF(N214="základná",J214,0)</f>
        <v>0</v>
      </c>
      <c r="BF214" s="152">
        <f>IF(N214="znížená",J214,0)</f>
        <v>484.39800000000002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3" t="s">
        <v>86</v>
      </c>
      <c r="BK214" s="153">
        <f>ROUND(I214*H214,3)</f>
        <v>484.39800000000002</v>
      </c>
      <c r="BL214" s="13" t="s">
        <v>233</v>
      </c>
      <c r="BM214" s="151" t="s">
        <v>981</v>
      </c>
    </row>
    <row r="215" spans="2:65" s="1" customFormat="1" ht="13.9" customHeight="1" x14ac:dyDescent="0.2">
      <c r="B215" s="115"/>
      <c r="C215" s="159" t="s">
        <v>500</v>
      </c>
      <c r="D215" s="159" t="s">
        <v>275</v>
      </c>
      <c r="E215" s="160" t="s">
        <v>474</v>
      </c>
      <c r="F215" s="161" t="s">
        <v>475</v>
      </c>
      <c r="G215" s="162" t="s">
        <v>168</v>
      </c>
      <c r="H215" s="163">
        <v>156.71700000000001</v>
      </c>
      <c r="I215" s="176">
        <v>1.1499999999999999</v>
      </c>
      <c r="J215" s="177">
        <f>ROUND(I215*H215,3)</f>
        <v>180.22499999999999</v>
      </c>
      <c r="K215" s="164"/>
      <c r="L215" s="165"/>
      <c r="M215" s="166" t="s">
        <v>1</v>
      </c>
      <c r="N215" s="167" t="s">
        <v>39</v>
      </c>
      <c r="P215" s="149">
        <f>O215*H215</f>
        <v>0</v>
      </c>
      <c r="Q215" s="149">
        <v>0</v>
      </c>
      <c r="R215" s="149">
        <f>Q215*H215</f>
        <v>0</v>
      </c>
      <c r="S215" s="149">
        <v>0</v>
      </c>
      <c r="T215" s="150">
        <f>S215*H215</f>
        <v>0</v>
      </c>
      <c r="AR215" s="151" t="s">
        <v>401</v>
      </c>
      <c r="AT215" s="151" t="s">
        <v>275</v>
      </c>
      <c r="AU215" s="151" t="s">
        <v>86</v>
      </c>
      <c r="AY215" s="13" t="s">
        <v>163</v>
      </c>
      <c r="BE215" s="152">
        <f>IF(N215="základná",J215,0)</f>
        <v>0</v>
      </c>
      <c r="BF215" s="152">
        <f>IF(N215="znížená",J215,0)</f>
        <v>180.22499999999999</v>
      </c>
      <c r="BG215" s="152">
        <f>IF(N215="zákl. prenesená",J215,0)</f>
        <v>0</v>
      </c>
      <c r="BH215" s="152">
        <f>IF(N215="zníž. prenesená",J215,0)</f>
        <v>0</v>
      </c>
      <c r="BI215" s="152">
        <f>IF(N215="nulová",J215,0)</f>
        <v>0</v>
      </c>
      <c r="BJ215" s="13" t="s">
        <v>86</v>
      </c>
      <c r="BK215" s="153">
        <f>ROUND(I215*H215,3)</f>
        <v>180.22499999999999</v>
      </c>
      <c r="BL215" s="13" t="s">
        <v>233</v>
      </c>
      <c r="BM215" s="151" t="s">
        <v>982</v>
      </c>
    </row>
    <row r="216" spans="2:65" s="1" customFormat="1" ht="13.9" customHeight="1" x14ac:dyDescent="0.2">
      <c r="B216" s="115"/>
      <c r="C216" s="141" t="s">
        <v>504</v>
      </c>
      <c r="D216" s="141" t="s">
        <v>165</v>
      </c>
      <c r="E216" s="142" t="s">
        <v>478</v>
      </c>
      <c r="F216" s="143" t="s">
        <v>479</v>
      </c>
      <c r="G216" s="144" t="s">
        <v>168</v>
      </c>
      <c r="H216" s="145">
        <v>2.0790000000000002</v>
      </c>
      <c r="I216" s="174">
        <v>11.06</v>
      </c>
      <c r="J216" s="175">
        <f>ROUND(I216*H216,3)</f>
        <v>22.994</v>
      </c>
      <c r="K216" s="147"/>
      <c r="L216" s="27"/>
      <c r="M216" s="148" t="s">
        <v>1</v>
      </c>
      <c r="N216" s="114" t="s">
        <v>39</v>
      </c>
      <c r="P216" s="149">
        <f>O216*H216</f>
        <v>0</v>
      </c>
      <c r="Q216" s="149">
        <v>2.3E-3</v>
      </c>
      <c r="R216" s="149">
        <f>Q216*H216</f>
        <v>4.7817000000000007E-3</v>
      </c>
      <c r="S216" s="149">
        <v>0</v>
      </c>
      <c r="T216" s="150">
        <f>S216*H216</f>
        <v>0</v>
      </c>
      <c r="AR216" s="151" t="s">
        <v>233</v>
      </c>
      <c r="AT216" s="151" t="s">
        <v>165</v>
      </c>
      <c r="AU216" s="151" t="s">
        <v>86</v>
      </c>
      <c r="AY216" s="13" t="s">
        <v>163</v>
      </c>
      <c r="BE216" s="152">
        <f>IF(N216="základná",J216,0)</f>
        <v>0</v>
      </c>
      <c r="BF216" s="152">
        <f>IF(N216="znížená",J216,0)</f>
        <v>22.994</v>
      </c>
      <c r="BG216" s="152">
        <f>IF(N216="zákl. prenesená",J216,0)</f>
        <v>0</v>
      </c>
      <c r="BH216" s="152">
        <f>IF(N216="zníž. prenesená",J216,0)</f>
        <v>0</v>
      </c>
      <c r="BI216" s="152">
        <f>IF(N216="nulová",J216,0)</f>
        <v>0</v>
      </c>
      <c r="BJ216" s="13" t="s">
        <v>86</v>
      </c>
      <c r="BK216" s="153">
        <f>ROUND(I216*H216,3)</f>
        <v>22.994</v>
      </c>
      <c r="BL216" s="13" t="s">
        <v>233</v>
      </c>
      <c r="BM216" s="151" t="s">
        <v>983</v>
      </c>
    </row>
    <row r="217" spans="2:65" s="1" customFormat="1" ht="22.15" customHeight="1" x14ac:dyDescent="0.2">
      <c r="B217" s="115"/>
      <c r="C217" s="141" t="s">
        <v>508</v>
      </c>
      <c r="D217" s="141" t="s">
        <v>165</v>
      </c>
      <c r="E217" s="142" t="s">
        <v>482</v>
      </c>
      <c r="F217" s="143" t="s">
        <v>483</v>
      </c>
      <c r="G217" s="144" t="s">
        <v>168</v>
      </c>
      <c r="H217" s="145">
        <v>113.976</v>
      </c>
      <c r="I217" s="174">
        <v>13.5</v>
      </c>
      <c r="J217" s="175">
        <f>ROUND(I217*H217,3)</f>
        <v>1538.6759999999999</v>
      </c>
      <c r="K217" s="147"/>
      <c r="L217" s="27"/>
      <c r="M217" s="148" t="s">
        <v>1</v>
      </c>
      <c r="N217" s="114" t="s">
        <v>39</v>
      </c>
      <c r="P217" s="149">
        <f>O217*H217</f>
        <v>0</v>
      </c>
      <c r="Q217" s="149">
        <v>3.5000000000000001E-3</v>
      </c>
      <c r="R217" s="149">
        <f>Q217*H217</f>
        <v>0.39891599999999999</v>
      </c>
      <c r="S217" s="149">
        <v>0</v>
      </c>
      <c r="T217" s="150">
        <f>S217*H217</f>
        <v>0</v>
      </c>
      <c r="AR217" s="151" t="s">
        <v>233</v>
      </c>
      <c r="AT217" s="151" t="s">
        <v>165</v>
      </c>
      <c r="AU217" s="151" t="s">
        <v>86</v>
      </c>
      <c r="AY217" s="13" t="s">
        <v>163</v>
      </c>
      <c r="BE217" s="152">
        <f>IF(N217="základná",J217,0)</f>
        <v>0</v>
      </c>
      <c r="BF217" s="152">
        <f>IF(N217="znížená",J217,0)</f>
        <v>1538.6759999999999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3" t="s">
        <v>86</v>
      </c>
      <c r="BK217" s="153">
        <f>ROUND(I217*H217,3)</f>
        <v>1538.6759999999999</v>
      </c>
      <c r="BL217" s="13" t="s">
        <v>233</v>
      </c>
      <c r="BM217" s="151" t="s">
        <v>984</v>
      </c>
    </row>
    <row r="218" spans="2:65" s="1" customFormat="1" ht="22.15" customHeight="1" x14ac:dyDescent="0.2">
      <c r="B218" s="115"/>
      <c r="C218" s="141" t="s">
        <v>512</v>
      </c>
      <c r="D218" s="141" t="s">
        <v>165</v>
      </c>
      <c r="E218" s="142" t="s">
        <v>486</v>
      </c>
      <c r="F218" s="143" t="s">
        <v>487</v>
      </c>
      <c r="G218" s="144" t="s">
        <v>488</v>
      </c>
      <c r="H218" s="146">
        <v>2.8</v>
      </c>
      <c r="I218" s="174">
        <v>2.8</v>
      </c>
      <c r="J218" s="175">
        <f>ROUND(I218*H218,3)</f>
        <v>7.84</v>
      </c>
      <c r="K218" s="147"/>
      <c r="L218" s="27"/>
      <c r="M218" s="148" t="s">
        <v>1</v>
      </c>
      <c r="N218" s="114" t="s">
        <v>39</v>
      </c>
      <c r="P218" s="149">
        <f>O218*H218</f>
        <v>0</v>
      </c>
      <c r="Q218" s="149">
        <v>0</v>
      </c>
      <c r="R218" s="149">
        <f>Q218*H218</f>
        <v>0</v>
      </c>
      <c r="S218" s="149">
        <v>0</v>
      </c>
      <c r="T218" s="150">
        <f>S218*H218</f>
        <v>0</v>
      </c>
      <c r="AR218" s="151" t="s">
        <v>233</v>
      </c>
      <c r="AT218" s="151" t="s">
        <v>165</v>
      </c>
      <c r="AU218" s="151" t="s">
        <v>86</v>
      </c>
      <c r="AY218" s="13" t="s">
        <v>163</v>
      </c>
      <c r="BE218" s="152">
        <f>IF(N218="základná",J218,0)</f>
        <v>0</v>
      </c>
      <c r="BF218" s="152">
        <f>IF(N218="znížená",J218,0)</f>
        <v>7.84</v>
      </c>
      <c r="BG218" s="152">
        <f>IF(N218="zákl. prenesená",J218,0)</f>
        <v>0</v>
      </c>
      <c r="BH218" s="152">
        <f>IF(N218="zníž. prenesená",J218,0)</f>
        <v>0</v>
      </c>
      <c r="BI218" s="152">
        <f>IF(N218="nulová",J218,0)</f>
        <v>0</v>
      </c>
      <c r="BJ218" s="13" t="s">
        <v>86</v>
      </c>
      <c r="BK218" s="153">
        <f>ROUND(I218*H218,3)</f>
        <v>7.84</v>
      </c>
      <c r="BL218" s="13" t="s">
        <v>233</v>
      </c>
      <c r="BM218" s="151" t="s">
        <v>985</v>
      </c>
    </row>
    <row r="219" spans="2:65" s="11" customFormat="1" ht="22.9" customHeight="1" x14ac:dyDescent="0.2">
      <c r="B219" s="132"/>
      <c r="D219" s="133" t="s">
        <v>72</v>
      </c>
      <c r="E219" s="140" t="s">
        <v>490</v>
      </c>
      <c r="F219" s="140" t="s">
        <v>491</v>
      </c>
      <c r="I219" s="171"/>
      <c r="J219" s="173">
        <f>BK219</f>
        <v>28482.347000000002</v>
      </c>
      <c r="L219" s="132"/>
      <c r="M219" s="135"/>
      <c r="P219" s="136">
        <f>SUM(P220:P230)</f>
        <v>0</v>
      </c>
      <c r="R219" s="136">
        <f>SUM(R220:R230)</f>
        <v>2.19255377579</v>
      </c>
      <c r="T219" s="137">
        <f>SUM(T220:T230)</f>
        <v>0</v>
      </c>
      <c r="AR219" s="133" t="s">
        <v>86</v>
      </c>
      <c r="AT219" s="138" t="s">
        <v>72</v>
      </c>
      <c r="AU219" s="138" t="s">
        <v>80</v>
      </c>
      <c r="AY219" s="133" t="s">
        <v>163</v>
      </c>
      <c r="BK219" s="139">
        <f>SUM(BK220:BK230)</f>
        <v>28482.347000000002</v>
      </c>
    </row>
    <row r="220" spans="2:65" s="1" customFormat="1" ht="22.15" customHeight="1" x14ac:dyDescent="0.2">
      <c r="B220" s="115"/>
      <c r="C220" s="141" t="s">
        <v>518</v>
      </c>
      <c r="D220" s="141" t="s">
        <v>165</v>
      </c>
      <c r="E220" s="142" t="s">
        <v>986</v>
      </c>
      <c r="F220" s="143" t="s">
        <v>987</v>
      </c>
      <c r="G220" s="144" t="s">
        <v>168</v>
      </c>
      <c r="H220" s="145">
        <v>119.797</v>
      </c>
      <c r="I220" s="174">
        <v>3.88</v>
      </c>
      <c r="J220" s="175">
        <f t="shared" ref="J220:J230" si="35">ROUND(I220*H220,3)</f>
        <v>464.81200000000001</v>
      </c>
      <c r="K220" s="147"/>
      <c r="L220" s="27"/>
      <c r="M220" s="148" t="s">
        <v>1</v>
      </c>
      <c r="N220" s="114" t="s">
        <v>39</v>
      </c>
      <c r="P220" s="149">
        <f t="shared" ref="P220:P230" si="36">O220*H220</f>
        <v>0</v>
      </c>
      <c r="Q220" s="149">
        <v>1.5637E-4</v>
      </c>
      <c r="R220" s="149">
        <f t="shared" ref="R220:R230" si="37">Q220*H220</f>
        <v>1.8732656889999998E-2</v>
      </c>
      <c r="S220" s="149">
        <v>0</v>
      </c>
      <c r="T220" s="150">
        <f t="shared" ref="T220:T230" si="38">S220*H220</f>
        <v>0</v>
      </c>
      <c r="AR220" s="151" t="s">
        <v>233</v>
      </c>
      <c r="AT220" s="151" t="s">
        <v>165</v>
      </c>
      <c r="AU220" s="151" t="s">
        <v>86</v>
      </c>
      <c r="AY220" s="13" t="s">
        <v>163</v>
      </c>
      <c r="BE220" s="152">
        <f t="shared" ref="BE220:BE230" si="39">IF(N220="základná",J220,0)</f>
        <v>0</v>
      </c>
      <c r="BF220" s="152">
        <f t="shared" ref="BF220:BF230" si="40">IF(N220="znížená",J220,0)</f>
        <v>464.81200000000001</v>
      </c>
      <c r="BG220" s="152">
        <f t="shared" ref="BG220:BG230" si="41">IF(N220="zákl. prenesená",J220,0)</f>
        <v>0</v>
      </c>
      <c r="BH220" s="152">
        <f t="shared" ref="BH220:BH230" si="42">IF(N220="zníž. prenesená",J220,0)</f>
        <v>0</v>
      </c>
      <c r="BI220" s="152">
        <f t="shared" ref="BI220:BI230" si="43">IF(N220="nulová",J220,0)</f>
        <v>0</v>
      </c>
      <c r="BJ220" s="13" t="s">
        <v>86</v>
      </c>
      <c r="BK220" s="153">
        <f t="shared" ref="BK220:BK230" si="44">ROUND(I220*H220,3)</f>
        <v>464.81200000000001</v>
      </c>
      <c r="BL220" s="13" t="s">
        <v>233</v>
      </c>
      <c r="BM220" s="151" t="s">
        <v>988</v>
      </c>
    </row>
    <row r="221" spans="2:65" s="1" customFormat="1" ht="22.15" customHeight="1" x14ac:dyDescent="0.2">
      <c r="B221" s="115"/>
      <c r="C221" s="159" t="s">
        <v>522</v>
      </c>
      <c r="D221" s="159" t="s">
        <v>275</v>
      </c>
      <c r="E221" s="160" t="s">
        <v>989</v>
      </c>
      <c r="F221" s="161" t="s">
        <v>990</v>
      </c>
      <c r="G221" s="162" t="s">
        <v>168</v>
      </c>
      <c r="H221" s="163">
        <v>137.767</v>
      </c>
      <c r="I221" s="176">
        <v>4.54</v>
      </c>
      <c r="J221" s="177">
        <f t="shared" si="35"/>
        <v>625.46199999999999</v>
      </c>
      <c r="K221" s="164"/>
      <c r="L221" s="165"/>
      <c r="M221" s="166" t="s">
        <v>1</v>
      </c>
      <c r="N221" s="167" t="s">
        <v>39</v>
      </c>
      <c r="P221" s="149">
        <f t="shared" si="36"/>
        <v>0</v>
      </c>
      <c r="Q221" s="149">
        <v>5.13E-3</v>
      </c>
      <c r="R221" s="149">
        <f t="shared" si="37"/>
        <v>0.70674470999999994</v>
      </c>
      <c r="S221" s="149">
        <v>0</v>
      </c>
      <c r="T221" s="150">
        <f t="shared" si="38"/>
        <v>0</v>
      </c>
      <c r="AR221" s="151" t="s">
        <v>401</v>
      </c>
      <c r="AT221" s="151" t="s">
        <v>275</v>
      </c>
      <c r="AU221" s="151" t="s">
        <v>86</v>
      </c>
      <c r="AY221" s="13" t="s">
        <v>163</v>
      </c>
      <c r="BE221" s="152">
        <f t="shared" si="39"/>
        <v>0</v>
      </c>
      <c r="BF221" s="152">
        <f t="shared" si="40"/>
        <v>625.46199999999999</v>
      </c>
      <c r="BG221" s="152">
        <f t="shared" si="41"/>
        <v>0</v>
      </c>
      <c r="BH221" s="152">
        <f t="shared" si="42"/>
        <v>0</v>
      </c>
      <c r="BI221" s="152">
        <f t="shared" si="43"/>
        <v>0</v>
      </c>
      <c r="BJ221" s="13" t="s">
        <v>86</v>
      </c>
      <c r="BK221" s="153">
        <f t="shared" si="44"/>
        <v>625.46199999999999</v>
      </c>
      <c r="BL221" s="13" t="s">
        <v>233</v>
      </c>
      <c r="BM221" s="151" t="s">
        <v>991</v>
      </c>
    </row>
    <row r="222" spans="2:65" s="1" customFormat="1" ht="34.9" customHeight="1" x14ac:dyDescent="0.2">
      <c r="B222" s="115"/>
      <c r="C222" s="141" t="s">
        <v>526</v>
      </c>
      <c r="D222" s="141" t="s">
        <v>165</v>
      </c>
      <c r="E222" s="142" t="s">
        <v>493</v>
      </c>
      <c r="F222" s="143" t="s">
        <v>494</v>
      </c>
      <c r="G222" s="144" t="s">
        <v>168</v>
      </c>
      <c r="H222" s="145">
        <v>962.71</v>
      </c>
      <c r="I222" s="174">
        <v>8.9</v>
      </c>
      <c r="J222" s="175">
        <f t="shared" si="35"/>
        <v>8568.1190000000006</v>
      </c>
      <c r="K222" s="147"/>
      <c r="L222" s="27"/>
      <c r="M222" s="148" t="s">
        <v>1</v>
      </c>
      <c r="N222" s="114" t="s">
        <v>39</v>
      </c>
      <c r="P222" s="149">
        <f t="shared" si="36"/>
        <v>0</v>
      </c>
      <c r="Q222" s="149">
        <v>9.8700000000000003E-4</v>
      </c>
      <c r="R222" s="149">
        <f t="shared" si="37"/>
        <v>0.95019477000000008</v>
      </c>
      <c r="S222" s="149">
        <v>0</v>
      </c>
      <c r="T222" s="150">
        <f t="shared" si="38"/>
        <v>0</v>
      </c>
      <c r="AR222" s="151" t="s">
        <v>233</v>
      </c>
      <c r="AT222" s="151" t="s">
        <v>165</v>
      </c>
      <c r="AU222" s="151" t="s">
        <v>86</v>
      </c>
      <c r="AY222" s="13" t="s">
        <v>163</v>
      </c>
      <c r="BE222" s="152">
        <f t="shared" si="39"/>
        <v>0</v>
      </c>
      <c r="BF222" s="152">
        <f t="shared" si="40"/>
        <v>8568.1190000000006</v>
      </c>
      <c r="BG222" s="152">
        <f t="shared" si="41"/>
        <v>0</v>
      </c>
      <c r="BH222" s="152">
        <f t="shared" si="42"/>
        <v>0</v>
      </c>
      <c r="BI222" s="152">
        <f t="shared" si="43"/>
        <v>0</v>
      </c>
      <c r="BJ222" s="13" t="s">
        <v>86</v>
      </c>
      <c r="BK222" s="153">
        <f t="shared" si="44"/>
        <v>8568.1190000000006</v>
      </c>
      <c r="BL222" s="13" t="s">
        <v>233</v>
      </c>
      <c r="BM222" s="151" t="s">
        <v>992</v>
      </c>
    </row>
    <row r="223" spans="2:65" s="1" customFormat="1" ht="13.9" customHeight="1" x14ac:dyDescent="0.2">
      <c r="B223" s="115"/>
      <c r="C223" s="159" t="s">
        <v>530</v>
      </c>
      <c r="D223" s="159" t="s">
        <v>275</v>
      </c>
      <c r="E223" s="160" t="s">
        <v>497</v>
      </c>
      <c r="F223" s="161" t="s">
        <v>498</v>
      </c>
      <c r="G223" s="162" t="s">
        <v>168</v>
      </c>
      <c r="H223" s="163">
        <v>1107.117</v>
      </c>
      <c r="I223" s="176">
        <v>7</v>
      </c>
      <c r="J223" s="177">
        <f t="shared" si="35"/>
        <v>7749.8190000000004</v>
      </c>
      <c r="K223" s="164"/>
      <c r="L223" s="165"/>
      <c r="M223" s="166" t="s">
        <v>1</v>
      </c>
      <c r="N223" s="167" t="s">
        <v>39</v>
      </c>
      <c r="P223" s="149">
        <f t="shared" si="36"/>
        <v>0</v>
      </c>
      <c r="Q223" s="149">
        <v>0</v>
      </c>
      <c r="R223" s="149">
        <f t="shared" si="37"/>
        <v>0</v>
      </c>
      <c r="S223" s="149">
        <v>0</v>
      </c>
      <c r="T223" s="150">
        <f t="shared" si="38"/>
        <v>0</v>
      </c>
      <c r="AR223" s="151" t="s">
        <v>401</v>
      </c>
      <c r="AT223" s="151" t="s">
        <v>275</v>
      </c>
      <c r="AU223" s="151" t="s">
        <v>86</v>
      </c>
      <c r="AY223" s="13" t="s">
        <v>163</v>
      </c>
      <c r="BE223" s="152">
        <f t="shared" si="39"/>
        <v>0</v>
      </c>
      <c r="BF223" s="152">
        <f t="shared" si="40"/>
        <v>7749.8190000000004</v>
      </c>
      <c r="BG223" s="152">
        <f t="shared" si="41"/>
        <v>0</v>
      </c>
      <c r="BH223" s="152">
        <f t="shared" si="42"/>
        <v>0</v>
      </c>
      <c r="BI223" s="152">
        <f t="shared" si="43"/>
        <v>0</v>
      </c>
      <c r="BJ223" s="13" t="s">
        <v>86</v>
      </c>
      <c r="BK223" s="153">
        <f t="shared" si="44"/>
        <v>7749.8190000000004</v>
      </c>
      <c r="BL223" s="13" t="s">
        <v>233</v>
      </c>
      <c r="BM223" s="151" t="s">
        <v>993</v>
      </c>
    </row>
    <row r="224" spans="2:65" s="1" customFormat="1" ht="13.9" customHeight="1" x14ac:dyDescent="0.2">
      <c r="B224" s="115"/>
      <c r="C224" s="159" t="s">
        <v>534</v>
      </c>
      <c r="D224" s="159" t="s">
        <v>275</v>
      </c>
      <c r="E224" s="160" t="s">
        <v>501</v>
      </c>
      <c r="F224" s="161" t="s">
        <v>502</v>
      </c>
      <c r="G224" s="162" t="s">
        <v>168</v>
      </c>
      <c r="H224" s="163">
        <v>1107.117</v>
      </c>
      <c r="I224" s="176">
        <v>7.5</v>
      </c>
      <c r="J224" s="177">
        <f t="shared" si="35"/>
        <v>8303.3780000000006</v>
      </c>
      <c r="K224" s="164"/>
      <c r="L224" s="165"/>
      <c r="M224" s="166" t="s">
        <v>1</v>
      </c>
      <c r="N224" s="167" t="s">
        <v>39</v>
      </c>
      <c r="P224" s="149">
        <f t="shared" si="36"/>
        <v>0</v>
      </c>
      <c r="Q224" s="149">
        <v>0</v>
      </c>
      <c r="R224" s="149">
        <f t="shared" si="37"/>
        <v>0</v>
      </c>
      <c r="S224" s="149">
        <v>0</v>
      </c>
      <c r="T224" s="150">
        <f t="shared" si="38"/>
        <v>0</v>
      </c>
      <c r="AR224" s="151" t="s">
        <v>401</v>
      </c>
      <c r="AT224" s="151" t="s">
        <v>275</v>
      </c>
      <c r="AU224" s="151" t="s">
        <v>86</v>
      </c>
      <c r="AY224" s="13" t="s">
        <v>163</v>
      </c>
      <c r="BE224" s="152">
        <f t="shared" si="39"/>
        <v>0</v>
      </c>
      <c r="BF224" s="152">
        <f t="shared" si="40"/>
        <v>8303.3780000000006</v>
      </c>
      <c r="BG224" s="152">
        <f t="shared" si="41"/>
        <v>0</v>
      </c>
      <c r="BH224" s="152">
        <f t="shared" si="42"/>
        <v>0</v>
      </c>
      <c r="BI224" s="152">
        <f t="shared" si="43"/>
        <v>0</v>
      </c>
      <c r="BJ224" s="13" t="s">
        <v>86</v>
      </c>
      <c r="BK224" s="153">
        <f t="shared" si="44"/>
        <v>8303.3780000000006</v>
      </c>
      <c r="BL224" s="13" t="s">
        <v>233</v>
      </c>
      <c r="BM224" s="151" t="s">
        <v>994</v>
      </c>
    </row>
    <row r="225" spans="2:65" s="1" customFormat="1" ht="13.9" customHeight="1" x14ac:dyDescent="0.2">
      <c r="B225" s="115"/>
      <c r="C225" s="141" t="s">
        <v>282</v>
      </c>
      <c r="D225" s="141" t="s">
        <v>165</v>
      </c>
      <c r="E225" s="142" t="s">
        <v>995</v>
      </c>
      <c r="F225" s="143" t="s">
        <v>996</v>
      </c>
      <c r="G225" s="144" t="s">
        <v>187</v>
      </c>
      <c r="H225" s="145">
        <v>16</v>
      </c>
      <c r="I225" s="174">
        <v>8.49</v>
      </c>
      <c r="J225" s="175">
        <f t="shared" si="35"/>
        <v>135.84</v>
      </c>
      <c r="K225" s="147"/>
      <c r="L225" s="27"/>
      <c r="M225" s="148" t="s">
        <v>1</v>
      </c>
      <c r="N225" s="114" t="s">
        <v>39</v>
      </c>
      <c r="P225" s="149">
        <f t="shared" si="36"/>
        <v>0</v>
      </c>
      <c r="Q225" s="149">
        <v>4.0000000000000003E-5</v>
      </c>
      <c r="R225" s="149">
        <f t="shared" si="37"/>
        <v>6.4000000000000005E-4</v>
      </c>
      <c r="S225" s="149">
        <v>0</v>
      </c>
      <c r="T225" s="150">
        <f t="shared" si="38"/>
        <v>0</v>
      </c>
      <c r="AR225" s="151" t="s">
        <v>233</v>
      </c>
      <c r="AT225" s="151" t="s">
        <v>165</v>
      </c>
      <c r="AU225" s="151" t="s">
        <v>86</v>
      </c>
      <c r="AY225" s="13" t="s">
        <v>163</v>
      </c>
      <c r="BE225" s="152">
        <f t="shared" si="39"/>
        <v>0</v>
      </c>
      <c r="BF225" s="152">
        <f t="shared" si="40"/>
        <v>135.84</v>
      </c>
      <c r="BG225" s="152">
        <f t="shared" si="41"/>
        <v>0</v>
      </c>
      <c r="BH225" s="152">
        <f t="shared" si="42"/>
        <v>0</v>
      </c>
      <c r="BI225" s="152">
        <f t="shared" si="43"/>
        <v>0</v>
      </c>
      <c r="BJ225" s="13" t="s">
        <v>86</v>
      </c>
      <c r="BK225" s="153">
        <f t="shared" si="44"/>
        <v>135.84</v>
      </c>
      <c r="BL225" s="13" t="s">
        <v>233</v>
      </c>
      <c r="BM225" s="151" t="s">
        <v>997</v>
      </c>
    </row>
    <row r="226" spans="2:65" s="1" customFormat="1" ht="13.9" customHeight="1" x14ac:dyDescent="0.2">
      <c r="B226" s="115"/>
      <c r="C226" s="159" t="s">
        <v>541</v>
      </c>
      <c r="D226" s="159" t="s">
        <v>275</v>
      </c>
      <c r="E226" s="160" t="s">
        <v>998</v>
      </c>
      <c r="F226" s="161" t="s">
        <v>999</v>
      </c>
      <c r="G226" s="162" t="s">
        <v>187</v>
      </c>
      <c r="H226" s="163">
        <v>16</v>
      </c>
      <c r="I226" s="176">
        <v>6.64</v>
      </c>
      <c r="J226" s="177">
        <f t="shared" si="35"/>
        <v>106.24</v>
      </c>
      <c r="K226" s="164"/>
      <c r="L226" s="165"/>
      <c r="M226" s="166" t="s">
        <v>1</v>
      </c>
      <c r="N226" s="167" t="s">
        <v>39</v>
      </c>
      <c r="P226" s="149">
        <f t="shared" si="36"/>
        <v>0</v>
      </c>
      <c r="Q226" s="149">
        <v>1.4999999999999999E-4</v>
      </c>
      <c r="R226" s="149">
        <f t="shared" si="37"/>
        <v>2.3999999999999998E-3</v>
      </c>
      <c r="S226" s="149">
        <v>0</v>
      </c>
      <c r="T226" s="150">
        <f t="shared" si="38"/>
        <v>0</v>
      </c>
      <c r="AR226" s="151" t="s">
        <v>401</v>
      </c>
      <c r="AT226" s="151" t="s">
        <v>275</v>
      </c>
      <c r="AU226" s="151" t="s">
        <v>86</v>
      </c>
      <c r="AY226" s="13" t="s">
        <v>163</v>
      </c>
      <c r="BE226" s="152">
        <f t="shared" si="39"/>
        <v>0</v>
      </c>
      <c r="BF226" s="152">
        <f t="shared" si="40"/>
        <v>106.24</v>
      </c>
      <c r="BG226" s="152">
        <f t="shared" si="41"/>
        <v>0</v>
      </c>
      <c r="BH226" s="152">
        <f t="shared" si="42"/>
        <v>0</v>
      </c>
      <c r="BI226" s="152">
        <f t="shared" si="43"/>
        <v>0</v>
      </c>
      <c r="BJ226" s="13" t="s">
        <v>86</v>
      </c>
      <c r="BK226" s="153">
        <f t="shared" si="44"/>
        <v>106.24</v>
      </c>
      <c r="BL226" s="13" t="s">
        <v>233</v>
      </c>
      <c r="BM226" s="151" t="s">
        <v>1000</v>
      </c>
    </row>
    <row r="227" spans="2:65" s="1" customFormat="1" ht="22.15" customHeight="1" x14ac:dyDescent="0.2">
      <c r="B227" s="115"/>
      <c r="C227" s="141" t="s">
        <v>545</v>
      </c>
      <c r="D227" s="141" t="s">
        <v>165</v>
      </c>
      <c r="E227" s="142" t="s">
        <v>505</v>
      </c>
      <c r="F227" s="143" t="s">
        <v>506</v>
      </c>
      <c r="G227" s="144" t="s">
        <v>179</v>
      </c>
      <c r="H227" s="145">
        <v>82.9</v>
      </c>
      <c r="I227" s="174">
        <v>10.77</v>
      </c>
      <c r="J227" s="175">
        <f t="shared" si="35"/>
        <v>892.83299999999997</v>
      </c>
      <c r="K227" s="147"/>
      <c r="L227" s="27"/>
      <c r="M227" s="148" t="s">
        <v>1</v>
      </c>
      <c r="N227" s="114" t="s">
        <v>39</v>
      </c>
      <c r="P227" s="149">
        <f t="shared" si="36"/>
        <v>0</v>
      </c>
      <c r="Q227" s="149">
        <v>3.2109E-5</v>
      </c>
      <c r="R227" s="149">
        <f t="shared" si="37"/>
        <v>2.6618361000000004E-3</v>
      </c>
      <c r="S227" s="149">
        <v>0</v>
      </c>
      <c r="T227" s="150">
        <f t="shared" si="38"/>
        <v>0</v>
      </c>
      <c r="AR227" s="151" t="s">
        <v>233</v>
      </c>
      <c r="AT227" s="151" t="s">
        <v>165</v>
      </c>
      <c r="AU227" s="151" t="s">
        <v>86</v>
      </c>
      <c r="AY227" s="13" t="s">
        <v>163</v>
      </c>
      <c r="BE227" s="152">
        <f t="shared" si="39"/>
        <v>0</v>
      </c>
      <c r="BF227" s="152">
        <f t="shared" si="40"/>
        <v>892.83299999999997</v>
      </c>
      <c r="BG227" s="152">
        <f t="shared" si="41"/>
        <v>0</v>
      </c>
      <c r="BH227" s="152">
        <f t="shared" si="42"/>
        <v>0</v>
      </c>
      <c r="BI227" s="152">
        <f t="shared" si="43"/>
        <v>0</v>
      </c>
      <c r="BJ227" s="13" t="s">
        <v>86</v>
      </c>
      <c r="BK227" s="153">
        <f t="shared" si="44"/>
        <v>892.83299999999997</v>
      </c>
      <c r="BL227" s="13" t="s">
        <v>233</v>
      </c>
      <c r="BM227" s="151" t="s">
        <v>1001</v>
      </c>
    </row>
    <row r="228" spans="2:65" s="1" customFormat="1" ht="22.15" customHeight="1" x14ac:dyDescent="0.2">
      <c r="B228" s="115"/>
      <c r="C228" s="141" t="s">
        <v>549</v>
      </c>
      <c r="D228" s="141" t="s">
        <v>165</v>
      </c>
      <c r="E228" s="142" t="s">
        <v>1002</v>
      </c>
      <c r="F228" s="143" t="s">
        <v>1003</v>
      </c>
      <c r="G228" s="144" t="s">
        <v>179</v>
      </c>
      <c r="H228" s="145">
        <v>59.6</v>
      </c>
      <c r="I228" s="174">
        <v>10.78</v>
      </c>
      <c r="J228" s="175">
        <f t="shared" si="35"/>
        <v>642.48800000000006</v>
      </c>
      <c r="K228" s="147"/>
      <c r="L228" s="27"/>
      <c r="M228" s="148" t="s">
        <v>1</v>
      </c>
      <c r="N228" s="114" t="s">
        <v>39</v>
      </c>
      <c r="P228" s="149">
        <f t="shared" si="36"/>
        <v>0</v>
      </c>
      <c r="Q228" s="149">
        <v>3.2943E-5</v>
      </c>
      <c r="R228" s="149">
        <f t="shared" si="37"/>
        <v>1.9634028000000002E-3</v>
      </c>
      <c r="S228" s="149">
        <v>0</v>
      </c>
      <c r="T228" s="150">
        <f t="shared" si="38"/>
        <v>0</v>
      </c>
      <c r="AR228" s="151" t="s">
        <v>233</v>
      </c>
      <c r="AT228" s="151" t="s">
        <v>165</v>
      </c>
      <c r="AU228" s="151" t="s">
        <v>86</v>
      </c>
      <c r="AY228" s="13" t="s">
        <v>163</v>
      </c>
      <c r="BE228" s="152">
        <f t="shared" si="39"/>
        <v>0</v>
      </c>
      <c r="BF228" s="152">
        <f t="shared" si="40"/>
        <v>642.48800000000006</v>
      </c>
      <c r="BG228" s="152">
        <f t="shared" si="41"/>
        <v>0</v>
      </c>
      <c r="BH228" s="152">
        <f t="shared" si="42"/>
        <v>0</v>
      </c>
      <c r="BI228" s="152">
        <f t="shared" si="43"/>
        <v>0</v>
      </c>
      <c r="BJ228" s="13" t="s">
        <v>86</v>
      </c>
      <c r="BK228" s="153">
        <f t="shared" si="44"/>
        <v>642.48800000000006</v>
      </c>
      <c r="BL228" s="13" t="s">
        <v>233</v>
      </c>
      <c r="BM228" s="151" t="s">
        <v>1004</v>
      </c>
    </row>
    <row r="229" spans="2:65" s="1" customFormat="1" ht="22.15" customHeight="1" x14ac:dyDescent="0.2">
      <c r="B229" s="115"/>
      <c r="C229" s="159" t="s">
        <v>553</v>
      </c>
      <c r="D229" s="159" t="s">
        <v>275</v>
      </c>
      <c r="E229" s="160" t="s">
        <v>509</v>
      </c>
      <c r="F229" s="161" t="s">
        <v>1005</v>
      </c>
      <c r="G229" s="162" t="s">
        <v>168</v>
      </c>
      <c r="H229" s="163">
        <v>64.295000000000002</v>
      </c>
      <c r="I229" s="176">
        <v>15.31</v>
      </c>
      <c r="J229" s="177">
        <f t="shared" si="35"/>
        <v>984.35599999999999</v>
      </c>
      <c r="K229" s="164"/>
      <c r="L229" s="165"/>
      <c r="M229" s="166" t="s">
        <v>1</v>
      </c>
      <c r="N229" s="167" t="s">
        <v>39</v>
      </c>
      <c r="P229" s="149">
        <f t="shared" si="36"/>
        <v>0</v>
      </c>
      <c r="Q229" s="149">
        <v>7.92E-3</v>
      </c>
      <c r="R229" s="149">
        <f t="shared" si="37"/>
        <v>0.50921640000000001</v>
      </c>
      <c r="S229" s="149">
        <v>0</v>
      </c>
      <c r="T229" s="150">
        <f t="shared" si="38"/>
        <v>0</v>
      </c>
      <c r="AR229" s="151" t="s">
        <v>401</v>
      </c>
      <c r="AT229" s="151" t="s">
        <v>275</v>
      </c>
      <c r="AU229" s="151" t="s">
        <v>86</v>
      </c>
      <c r="AY229" s="13" t="s">
        <v>163</v>
      </c>
      <c r="BE229" s="152">
        <f t="shared" si="39"/>
        <v>0</v>
      </c>
      <c r="BF229" s="152">
        <f t="shared" si="40"/>
        <v>984.35599999999999</v>
      </c>
      <c r="BG229" s="152">
        <f t="shared" si="41"/>
        <v>0</v>
      </c>
      <c r="BH229" s="152">
        <f t="shared" si="42"/>
        <v>0</v>
      </c>
      <c r="BI229" s="152">
        <f t="shared" si="43"/>
        <v>0</v>
      </c>
      <c r="BJ229" s="13" t="s">
        <v>86</v>
      </c>
      <c r="BK229" s="153">
        <f t="shared" si="44"/>
        <v>984.35599999999999</v>
      </c>
      <c r="BL229" s="13" t="s">
        <v>233</v>
      </c>
      <c r="BM229" s="151" t="s">
        <v>1006</v>
      </c>
    </row>
    <row r="230" spans="2:65" s="1" customFormat="1" ht="22.15" customHeight="1" x14ac:dyDescent="0.2">
      <c r="B230" s="115"/>
      <c r="C230" s="141" t="s">
        <v>557</v>
      </c>
      <c r="D230" s="141" t="s">
        <v>165</v>
      </c>
      <c r="E230" s="142" t="s">
        <v>513</v>
      </c>
      <c r="F230" s="143" t="s">
        <v>514</v>
      </c>
      <c r="G230" s="144" t="s">
        <v>488</v>
      </c>
      <c r="H230" s="146">
        <v>3</v>
      </c>
      <c r="I230" s="174">
        <v>3</v>
      </c>
      <c r="J230" s="175">
        <f t="shared" si="35"/>
        <v>9</v>
      </c>
      <c r="K230" s="147"/>
      <c r="L230" s="27"/>
      <c r="M230" s="148" t="s">
        <v>1</v>
      </c>
      <c r="N230" s="114" t="s">
        <v>39</v>
      </c>
      <c r="P230" s="149">
        <f t="shared" si="36"/>
        <v>0</v>
      </c>
      <c r="Q230" s="149">
        <v>0</v>
      </c>
      <c r="R230" s="149">
        <f t="shared" si="37"/>
        <v>0</v>
      </c>
      <c r="S230" s="149">
        <v>0</v>
      </c>
      <c r="T230" s="150">
        <f t="shared" si="38"/>
        <v>0</v>
      </c>
      <c r="AR230" s="151" t="s">
        <v>233</v>
      </c>
      <c r="AT230" s="151" t="s">
        <v>165</v>
      </c>
      <c r="AU230" s="151" t="s">
        <v>86</v>
      </c>
      <c r="AY230" s="13" t="s">
        <v>163</v>
      </c>
      <c r="BE230" s="152">
        <f t="shared" si="39"/>
        <v>0</v>
      </c>
      <c r="BF230" s="152">
        <f t="shared" si="40"/>
        <v>9</v>
      </c>
      <c r="BG230" s="152">
        <f t="shared" si="41"/>
        <v>0</v>
      </c>
      <c r="BH230" s="152">
        <f t="shared" si="42"/>
        <v>0</v>
      </c>
      <c r="BI230" s="152">
        <f t="shared" si="43"/>
        <v>0</v>
      </c>
      <c r="BJ230" s="13" t="s">
        <v>86</v>
      </c>
      <c r="BK230" s="153">
        <f t="shared" si="44"/>
        <v>9</v>
      </c>
      <c r="BL230" s="13" t="s">
        <v>233</v>
      </c>
      <c r="BM230" s="151" t="s">
        <v>1007</v>
      </c>
    </row>
    <row r="231" spans="2:65" s="11" customFormat="1" ht="22.9" customHeight="1" x14ac:dyDescent="0.2">
      <c r="B231" s="132"/>
      <c r="D231" s="133" t="s">
        <v>72</v>
      </c>
      <c r="E231" s="140" t="s">
        <v>516</v>
      </c>
      <c r="F231" s="140" t="s">
        <v>517</v>
      </c>
      <c r="I231" s="171"/>
      <c r="J231" s="173">
        <f>BK231</f>
        <v>49549.835999999988</v>
      </c>
      <c r="L231" s="132"/>
      <c r="M231" s="135"/>
      <c r="P231" s="136">
        <f>SUM(P232:P248)</f>
        <v>0</v>
      </c>
      <c r="R231" s="136">
        <f>SUM(R232:R248)</f>
        <v>9.0063943799999997</v>
      </c>
      <c r="T231" s="137">
        <f>SUM(T232:T248)</f>
        <v>0</v>
      </c>
      <c r="AR231" s="133" t="s">
        <v>86</v>
      </c>
      <c r="AT231" s="138" t="s">
        <v>72</v>
      </c>
      <c r="AU231" s="138" t="s">
        <v>80</v>
      </c>
      <c r="AY231" s="133" t="s">
        <v>163</v>
      </c>
      <c r="BK231" s="139">
        <f>SUM(BK232:BK248)</f>
        <v>49549.835999999988</v>
      </c>
    </row>
    <row r="232" spans="2:65" s="1" customFormat="1" ht="22.15" customHeight="1" x14ac:dyDescent="0.2">
      <c r="B232" s="115"/>
      <c r="C232" s="141" t="s">
        <v>561</v>
      </c>
      <c r="D232" s="141" t="s">
        <v>165</v>
      </c>
      <c r="E232" s="142" t="s">
        <v>519</v>
      </c>
      <c r="F232" s="143" t="s">
        <v>520</v>
      </c>
      <c r="G232" s="144" t="s">
        <v>168</v>
      </c>
      <c r="H232" s="145">
        <v>198</v>
      </c>
      <c r="I232" s="174">
        <v>6.21</v>
      </c>
      <c r="J232" s="175">
        <f t="shared" ref="J232:J248" si="45">ROUND(I232*H232,3)</f>
        <v>1229.58</v>
      </c>
      <c r="K232" s="147"/>
      <c r="L232" s="27"/>
      <c r="M232" s="148" t="s">
        <v>1</v>
      </c>
      <c r="N232" s="114" t="s">
        <v>39</v>
      </c>
      <c r="P232" s="149">
        <f t="shared" ref="P232:P248" si="46">O232*H232</f>
        <v>0</v>
      </c>
      <c r="Q232" s="149">
        <v>3.62E-3</v>
      </c>
      <c r="R232" s="149">
        <f t="shared" ref="R232:R248" si="47">Q232*H232</f>
        <v>0.71675999999999995</v>
      </c>
      <c r="S232" s="149">
        <v>0</v>
      </c>
      <c r="T232" s="150">
        <f t="shared" ref="T232:T248" si="48">S232*H232</f>
        <v>0</v>
      </c>
      <c r="AR232" s="151" t="s">
        <v>233</v>
      </c>
      <c r="AT232" s="151" t="s">
        <v>165</v>
      </c>
      <c r="AU232" s="151" t="s">
        <v>86</v>
      </c>
      <c r="AY232" s="13" t="s">
        <v>163</v>
      </c>
      <c r="BE232" s="152">
        <f t="shared" ref="BE232:BE248" si="49">IF(N232="základná",J232,0)</f>
        <v>0</v>
      </c>
      <c r="BF232" s="152">
        <f t="shared" ref="BF232:BF248" si="50">IF(N232="znížená",J232,0)</f>
        <v>1229.58</v>
      </c>
      <c r="BG232" s="152">
        <f t="shared" ref="BG232:BG248" si="51">IF(N232="zákl. prenesená",J232,0)</f>
        <v>0</v>
      </c>
      <c r="BH232" s="152">
        <f t="shared" ref="BH232:BH248" si="52">IF(N232="zníž. prenesená",J232,0)</f>
        <v>0</v>
      </c>
      <c r="BI232" s="152">
        <f t="shared" ref="BI232:BI248" si="53">IF(N232="nulová",J232,0)</f>
        <v>0</v>
      </c>
      <c r="BJ232" s="13" t="s">
        <v>86</v>
      </c>
      <c r="BK232" s="153">
        <f t="shared" ref="BK232:BK248" si="54">ROUND(I232*H232,3)</f>
        <v>1229.58</v>
      </c>
      <c r="BL232" s="13" t="s">
        <v>233</v>
      </c>
      <c r="BM232" s="151" t="s">
        <v>1008</v>
      </c>
    </row>
    <row r="233" spans="2:65" s="1" customFormat="1" ht="22.15" customHeight="1" x14ac:dyDescent="0.2">
      <c r="B233" s="115"/>
      <c r="C233" s="159" t="s">
        <v>565</v>
      </c>
      <c r="D233" s="159" t="s">
        <v>275</v>
      </c>
      <c r="E233" s="160" t="s">
        <v>523</v>
      </c>
      <c r="F233" s="161" t="s">
        <v>524</v>
      </c>
      <c r="G233" s="162" t="s">
        <v>168</v>
      </c>
      <c r="H233" s="163">
        <v>38.981000000000002</v>
      </c>
      <c r="I233" s="176">
        <v>25.78</v>
      </c>
      <c r="J233" s="177">
        <f t="shared" si="45"/>
        <v>1004.93</v>
      </c>
      <c r="K233" s="164"/>
      <c r="L233" s="165"/>
      <c r="M233" s="166" t="s">
        <v>1</v>
      </c>
      <c r="N233" s="167" t="s">
        <v>39</v>
      </c>
      <c r="P233" s="149">
        <f t="shared" si="46"/>
        <v>0</v>
      </c>
      <c r="Q233" s="149">
        <v>4.1999999999999997E-3</v>
      </c>
      <c r="R233" s="149">
        <f t="shared" si="47"/>
        <v>0.16372020000000001</v>
      </c>
      <c r="S233" s="149">
        <v>0</v>
      </c>
      <c r="T233" s="150">
        <f t="shared" si="48"/>
        <v>0</v>
      </c>
      <c r="AR233" s="151" t="s">
        <v>401</v>
      </c>
      <c r="AT233" s="151" t="s">
        <v>275</v>
      </c>
      <c r="AU233" s="151" t="s">
        <v>86</v>
      </c>
      <c r="AY233" s="13" t="s">
        <v>163</v>
      </c>
      <c r="BE233" s="152">
        <f t="shared" si="49"/>
        <v>0</v>
      </c>
      <c r="BF233" s="152">
        <f t="shared" si="50"/>
        <v>1004.93</v>
      </c>
      <c r="BG233" s="152">
        <f t="shared" si="51"/>
        <v>0</v>
      </c>
      <c r="BH233" s="152">
        <f t="shared" si="52"/>
        <v>0</v>
      </c>
      <c r="BI233" s="152">
        <f t="shared" si="53"/>
        <v>0</v>
      </c>
      <c r="BJ233" s="13" t="s">
        <v>86</v>
      </c>
      <c r="BK233" s="153">
        <f t="shared" si="54"/>
        <v>1004.93</v>
      </c>
      <c r="BL233" s="13" t="s">
        <v>233</v>
      </c>
      <c r="BM233" s="151" t="s">
        <v>1009</v>
      </c>
    </row>
    <row r="234" spans="2:65" s="1" customFormat="1" ht="22.15" customHeight="1" x14ac:dyDescent="0.2">
      <c r="B234" s="115"/>
      <c r="C234" s="159" t="s">
        <v>569</v>
      </c>
      <c r="D234" s="159" t="s">
        <v>275</v>
      </c>
      <c r="E234" s="160" t="s">
        <v>527</v>
      </c>
      <c r="F234" s="161" t="s">
        <v>528</v>
      </c>
      <c r="G234" s="162" t="s">
        <v>168</v>
      </c>
      <c r="H234" s="163">
        <v>168.91900000000001</v>
      </c>
      <c r="I234" s="176">
        <v>32.89</v>
      </c>
      <c r="J234" s="177">
        <f t="shared" si="45"/>
        <v>5555.7460000000001</v>
      </c>
      <c r="K234" s="164"/>
      <c r="L234" s="165"/>
      <c r="M234" s="166" t="s">
        <v>1</v>
      </c>
      <c r="N234" s="167" t="s">
        <v>39</v>
      </c>
      <c r="P234" s="149">
        <f t="shared" si="46"/>
        <v>0</v>
      </c>
      <c r="Q234" s="149">
        <v>4.7999999999999996E-3</v>
      </c>
      <c r="R234" s="149">
        <f t="shared" si="47"/>
        <v>0.81081119999999995</v>
      </c>
      <c r="S234" s="149">
        <v>0</v>
      </c>
      <c r="T234" s="150">
        <f t="shared" si="48"/>
        <v>0</v>
      </c>
      <c r="AR234" s="151" t="s">
        <v>401</v>
      </c>
      <c r="AT234" s="151" t="s">
        <v>275</v>
      </c>
      <c r="AU234" s="151" t="s">
        <v>86</v>
      </c>
      <c r="AY234" s="13" t="s">
        <v>163</v>
      </c>
      <c r="BE234" s="152">
        <f t="shared" si="49"/>
        <v>0</v>
      </c>
      <c r="BF234" s="152">
        <f t="shared" si="50"/>
        <v>5555.7460000000001</v>
      </c>
      <c r="BG234" s="152">
        <f t="shared" si="51"/>
        <v>0</v>
      </c>
      <c r="BH234" s="152">
        <f t="shared" si="52"/>
        <v>0</v>
      </c>
      <c r="BI234" s="152">
        <f t="shared" si="53"/>
        <v>0</v>
      </c>
      <c r="BJ234" s="13" t="s">
        <v>86</v>
      </c>
      <c r="BK234" s="153">
        <f t="shared" si="54"/>
        <v>5555.7460000000001</v>
      </c>
      <c r="BL234" s="13" t="s">
        <v>233</v>
      </c>
      <c r="BM234" s="151" t="s">
        <v>1010</v>
      </c>
    </row>
    <row r="235" spans="2:65" s="1" customFormat="1" ht="22.15" customHeight="1" x14ac:dyDescent="0.2">
      <c r="B235" s="115"/>
      <c r="C235" s="141" t="s">
        <v>573</v>
      </c>
      <c r="D235" s="141" t="s">
        <v>165</v>
      </c>
      <c r="E235" s="142" t="s">
        <v>1011</v>
      </c>
      <c r="F235" s="143" t="s">
        <v>1012</v>
      </c>
      <c r="G235" s="144" t="s">
        <v>168</v>
      </c>
      <c r="H235" s="145">
        <v>851.9</v>
      </c>
      <c r="I235" s="174">
        <v>1.63</v>
      </c>
      <c r="J235" s="175">
        <f t="shared" si="45"/>
        <v>1388.597</v>
      </c>
      <c r="K235" s="147"/>
      <c r="L235" s="27"/>
      <c r="M235" s="148" t="s">
        <v>1</v>
      </c>
      <c r="N235" s="114" t="s">
        <v>39</v>
      </c>
      <c r="P235" s="149">
        <f t="shared" si="46"/>
        <v>0</v>
      </c>
      <c r="Q235" s="149">
        <v>0</v>
      </c>
      <c r="R235" s="149">
        <f t="shared" si="47"/>
        <v>0</v>
      </c>
      <c r="S235" s="149">
        <v>0</v>
      </c>
      <c r="T235" s="150">
        <f t="shared" si="48"/>
        <v>0</v>
      </c>
      <c r="AR235" s="151" t="s">
        <v>233</v>
      </c>
      <c r="AT235" s="151" t="s">
        <v>165</v>
      </c>
      <c r="AU235" s="151" t="s">
        <v>86</v>
      </c>
      <c r="AY235" s="13" t="s">
        <v>163</v>
      </c>
      <c r="BE235" s="152">
        <f t="shared" si="49"/>
        <v>0</v>
      </c>
      <c r="BF235" s="152">
        <f t="shared" si="50"/>
        <v>1388.597</v>
      </c>
      <c r="BG235" s="152">
        <f t="shared" si="51"/>
        <v>0</v>
      </c>
      <c r="BH235" s="152">
        <f t="shared" si="52"/>
        <v>0</v>
      </c>
      <c r="BI235" s="152">
        <f t="shared" si="53"/>
        <v>0</v>
      </c>
      <c r="BJ235" s="13" t="s">
        <v>86</v>
      </c>
      <c r="BK235" s="153">
        <f t="shared" si="54"/>
        <v>1388.597</v>
      </c>
      <c r="BL235" s="13" t="s">
        <v>233</v>
      </c>
      <c r="BM235" s="151" t="s">
        <v>1013</v>
      </c>
    </row>
    <row r="236" spans="2:65" s="1" customFormat="1" ht="22.15" customHeight="1" x14ac:dyDescent="0.2">
      <c r="B236" s="115"/>
      <c r="C236" s="159" t="s">
        <v>577</v>
      </c>
      <c r="D236" s="159" t="s">
        <v>275</v>
      </c>
      <c r="E236" s="160" t="s">
        <v>1014</v>
      </c>
      <c r="F236" s="161" t="s">
        <v>1015</v>
      </c>
      <c r="G236" s="162" t="s">
        <v>303</v>
      </c>
      <c r="H236" s="163">
        <v>68.152000000000001</v>
      </c>
      <c r="I236" s="176">
        <v>113.4</v>
      </c>
      <c r="J236" s="177">
        <f t="shared" si="45"/>
        <v>7728.4369999999999</v>
      </c>
      <c r="K236" s="164"/>
      <c r="L236" s="165"/>
      <c r="M236" s="166" t="s">
        <v>1</v>
      </c>
      <c r="N236" s="167" t="s">
        <v>39</v>
      </c>
      <c r="P236" s="149">
        <f t="shared" si="46"/>
        <v>0</v>
      </c>
      <c r="Q236" s="149">
        <v>2.4500000000000001E-2</v>
      </c>
      <c r="R236" s="149">
        <f t="shared" si="47"/>
        <v>1.669724</v>
      </c>
      <c r="S236" s="149">
        <v>0</v>
      </c>
      <c r="T236" s="150">
        <f t="shared" si="48"/>
        <v>0</v>
      </c>
      <c r="AR236" s="151" t="s">
        <v>401</v>
      </c>
      <c r="AT236" s="151" t="s">
        <v>275</v>
      </c>
      <c r="AU236" s="151" t="s">
        <v>86</v>
      </c>
      <c r="AY236" s="13" t="s">
        <v>163</v>
      </c>
      <c r="BE236" s="152">
        <f t="shared" si="49"/>
        <v>0</v>
      </c>
      <c r="BF236" s="152">
        <f t="shared" si="50"/>
        <v>7728.4369999999999</v>
      </c>
      <c r="BG236" s="152">
        <f t="shared" si="51"/>
        <v>0</v>
      </c>
      <c r="BH236" s="152">
        <f t="shared" si="52"/>
        <v>0</v>
      </c>
      <c r="BI236" s="152">
        <f t="shared" si="53"/>
        <v>0</v>
      </c>
      <c r="BJ236" s="13" t="s">
        <v>86</v>
      </c>
      <c r="BK236" s="153">
        <f t="shared" si="54"/>
        <v>7728.4369999999999</v>
      </c>
      <c r="BL236" s="13" t="s">
        <v>233</v>
      </c>
      <c r="BM236" s="151" t="s">
        <v>1016</v>
      </c>
    </row>
    <row r="237" spans="2:65" s="1" customFormat="1" ht="22.15" customHeight="1" x14ac:dyDescent="0.2">
      <c r="B237" s="115"/>
      <c r="C237" s="141" t="s">
        <v>581</v>
      </c>
      <c r="D237" s="141" t="s">
        <v>165</v>
      </c>
      <c r="E237" s="142" t="s">
        <v>538</v>
      </c>
      <c r="F237" s="143" t="s">
        <v>539</v>
      </c>
      <c r="G237" s="144" t="s">
        <v>179</v>
      </c>
      <c r="H237" s="145">
        <v>98.9</v>
      </c>
      <c r="I237" s="174">
        <v>1.32</v>
      </c>
      <c r="J237" s="175">
        <f t="shared" si="45"/>
        <v>130.548</v>
      </c>
      <c r="K237" s="147"/>
      <c r="L237" s="27"/>
      <c r="M237" s="148" t="s">
        <v>1</v>
      </c>
      <c r="N237" s="114" t="s">
        <v>39</v>
      </c>
      <c r="P237" s="149">
        <f t="shared" si="46"/>
        <v>0</v>
      </c>
      <c r="Q237" s="149">
        <v>0</v>
      </c>
      <c r="R237" s="149">
        <f t="shared" si="47"/>
        <v>0</v>
      </c>
      <c r="S237" s="149">
        <v>0</v>
      </c>
      <c r="T237" s="150">
        <f t="shared" si="48"/>
        <v>0</v>
      </c>
      <c r="AR237" s="151" t="s">
        <v>233</v>
      </c>
      <c r="AT237" s="151" t="s">
        <v>165</v>
      </c>
      <c r="AU237" s="151" t="s">
        <v>86</v>
      </c>
      <c r="AY237" s="13" t="s">
        <v>163</v>
      </c>
      <c r="BE237" s="152">
        <f t="shared" si="49"/>
        <v>0</v>
      </c>
      <c r="BF237" s="152">
        <f t="shared" si="50"/>
        <v>130.548</v>
      </c>
      <c r="BG237" s="152">
        <f t="shared" si="51"/>
        <v>0</v>
      </c>
      <c r="BH237" s="152">
        <f t="shared" si="52"/>
        <v>0</v>
      </c>
      <c r="BI237" s="152">
        <f t="shared" si="53"/>
        <v>0</v>
      </c>
      <c r="BJ237" s="13" t="s">
        <v>86</v>
      </c>
      <c r="BK237" s="153">
        <f t="shared" si="54"/>
        <v>130.548</v>
      </c>
      <c r="BL237" s="13" t="s">
        <v>233</v>
      </c>
      <c r="BM237" s="151" t="s">
        <v>1017</v>
      </c>
    </row>
    <row r="238" spans="2:65" s="1" customFormat="1" ht="22.15" customHeight="1" x14ac:dyDescent="0.2">
      <c r="B238" s="115"/>
      <c r="C238" s="159" t="s">
        <v>585</v>
      </c>
      <c r="D238" s="159" t="s">
        <v>275</v>
      </c>
      <c r="E238" s="160" t="s">
        <v>542</v>
      </c>
      <c r="F238" s="161" t="s">
        <v>543</v>
      </c>
      <c r="G238" s="162" t="s">
        <v>179</v>
      </c>
      <c r="H238" s="163">
        <v>103.845</v>
      </c>
      <c r="I238" s="176">
        <v>2.54</v>
      </c>
      <c r="J238" s="177">
        <f t="shared" si="45"/>
        <v>263.76600000000002</v>
      </c>
      <c r="K238" s="164"/>
      <c r="L238" s="165"/>
      <c r="M238" s="166" t="s">
        <v>1</v>
      </c>
      <c r="N238" s="167" t="s">
        <v>39</v>
      </c>
      <c r="P238" s="149">
        <f t="shared" si="46"/>
        <v>0</v>
      </c>
      <c r="Q238" s="149">
        <v>0</v>
      </c>
      <c r="R238" s="149">
        <f t="shared" si="47"/>
        <v>0</v>
      </c>
      <c r="S238" s="149">
        <v>0</v>
      </c>
      <c r="T238" s="150">
        <f t="shared" si="48"/>
        <v>0</v>
      </c>
      <c r="AR238" s="151" t="s">
        <v>401</v>
      </c>
      <c r="AT238" s="151" t="s">
        <v>275</v>
      </c>
      <c r="AU238" s="151" t="s">
        <v>86</v>
      </c>
      <c r="AY238" s="13" t="s">
        <v>163</v>
      </c>
      <c r="BE238" s="152">
        <f t="shared" si="49"/>
        <v>0</v>
      </c>
      <c r="BF238" s="152">
        <f t="shared" si="50"/>
        <v>263.76600000000002</v>
      </c>
      <c r="BG238" s="152">
        <f t="shared" si="51"/>
        <v>0</v>
      </c>
      <c r="BH238" s="152">
        <f t="shared" si="52"/>
        <v>0</v>
      </c>
      <c r="BI238" s="152">
        <f t="shared" si="53"/>
        <v>0</v>
      </c>
      <c r="BJ238" s="13" t="s">
        <v>86</v>
      </c>
      <c r="BK238" s="153">
        <f t="shared" si="54"/>
        <v>263.76600000000002</v>
      </c>
      <c r="BL238" s="13" t="s">
        <v>233</v>
      </c>
      <c r="BM238" s="151" t="s">
        <v>1018</v>
      </c>
    </row>
    <row r="239" spans="2:65" s="1" customFormat="1" ht="22.15" customHeight="1" x14ac:dyDescent="0.2">
      <c r="B239" s="115"/>
      <c r="C239" s="141" t="s">
        <v>589</v>
      </c>
      <c r="D239" s="141" t="s">
        <v>165</v>
      </c>
      <c r="E239" s="142" t="s">
        <v>1019</v>
      </c>
      <c r="F239" s="143" t="s">
        <v>1020</v>
      </c>
      <c r="G239" s="144" t="s">
        <v>168</v>
      </c>
      <c r="H239" s="145">
        <v>851.9</v>
      </c>
      <c r="I239" s="174">
        <v>9.39</v>
      </c>
      <c r="J239" s="175">
        <f t="shared" si="45"/>
        <v>7999.3410000000003</v>
      </c>
      <c r="K239" s="147"/>
      <c r="L239" s="27"/>
      <c r="M239" s="148" t="s">
        <v>1</v>
      </c>
      <c r="N239" s="114" t="s">
        <v>39</v>
      </c>
      <c r="P239" s="149">
        <f t="shared" si="46"/>
        <v>0</v>
      </c>
      <c r="Q239" s="149">
        <v>1.1590000000000001E-3</v>
      </c>
      <c r="R239" s="149">
        <f t="shared" si="47"/>
        <v>0.98735210000000007</v>
      </c>
      <c r="S239" s="149">
        <v>0</v>
      </c>
      <c r="T239" s="150">
        <f t="shared" si="48"/>
        <v>0</v>
      </c>
      <c r="AR239" s="151" t="s">
        <v>233</v>
      </c>
      <c r="AT239" s="151" t="s">
        <v>165</v>
      </c>
      <c r="AU239" s="151" t="s">
        <v>86</v>
      </c>
      <c r="AY239" s="13" t="s">
        <v>163</v>
      </c>
      <c r="BE239" s="152">
        <f t="shared" si="49"/>
        <v>0</v>
      </c>
      <c r="BF239" s="152">
        <f t="shared" si="50"/>
        <v>7999.3410000000003</v>
      </c>
      <c r="BG239" s="152">
        <f t="shared" si="51"/>
        <v>0</v>
      </c>
      <c r="BH239" s="152">
        <f t="shared" si="52"/>
        <v>0</v>
      </c>
      <c r="BI239" s="152">
        <f t="shared" si="53"/>
        <v>0</v>
      </c>
      <c r="BJ239" s="13" t="s">
        <v>86</v>
      </c>
      <c r="BK239" s="153">
        <f t="shared" si="54"/>
        <v>7999.3410000000003</v>
      </c>
      <c r="BL239" s="13" t="s">
        <v>233</v>
      </c>
      <c r="BM239" s="151" t="s">
        <v>1021</v>
      </c>
    </row>
    <row r="240" spans="2:65" s="1" customFormat="1" ht="22.15" customHeight="1" x14ac:dyDescent="0.2">
      <c r="B240" s="115"/>
      <c r="C240" s="159" t="s">
        <v>593</v>
      </c>
      <c r="D240" s="159" t="s">
        <v>275</v>
      </c>
      <c r="E240" s="160" t="s">
        <v>1022</v>
      </c>
      <c r="F240" s="161" t="s">
        <v>1023</v>
      </c>
      <c r="G240" s="162" t="s">
        <v>168</v>
      </c>
      <c r="H240" s="163">
        <v>1788.99</v>
      </c>
      <c r="I240" s="176">
        <v>10.17</v>
      </c>
      <c r="J240" s="177">
        <f t="shared" si="45"/>
        <v>18194.027999999998</v>
      </c>
      <c r="K240" s="164"/>
      <c r="L240" s="165"/>
      <c r="M240" s="166" t="s">
        <v>1</v>
      </c>
      <c r="N240" s="167" t="s">
        <v>39</v>
      </c>
      <c r="P240" s="149">
        <f t="shared" si="46"/>
        <v>0</v>
      </c>
      <c r="Q240" s="149">
        <v>2.4499999999999999E-3</v>
      </c>
      <c r="R240" s="149">
        <f t="shared" si="47"/>
        <v>4.3830254999999996</v>
      </c>
      <c r="S240" s="149">
        <v>0</v>
      </c>
      <c r="T240" s="150">
        <f t="shared" si="48"/>
        <v>0</v>
      </c>
      <c r="AR240" s="151" t="s">
        <v>401</v>
      </c>
      <c r="AT240" s="151" t="s">
        <v>275</v>
      </c>
      <c r="AU240" s="151" t="s">
        <v>86</v>
      </c>
      <c r="AY240" s="13" t="s">
        <v>163</v>
      </c>
      <c r="BE240" s="152">
        <f t="shared" si="49"/>
        <v>0</v>
      </c>
      <c r="BF240" s="152">
        <f t="shared" si="50"/>
        <v>18194.027999999998</v>
      </c>
      <c r="BG240" s="152">
        <f t="shared" si="51"/>
        <v>0</v>
      </c>
      <c r="BH240" s="152">
        <f t="shared" si="52"/>
        <v>0</v>
      </c>
      <c r="BI240" s="152">
        <f t="shared" si="53"/>
        <v>0</v>
      </c>
      <c r="BJ240" s="13" t="s">
        <v>86</v>
      </c>
      <c r="BK240" s="153">
        <f t="shared" si="54"/>
        <v>18194.027999999998</v>
      </c>
      <c r="BL240" s="13" t="s">
        <v>233</v>
      </c>
      <c r="BM240" s="151" t="s">
        <v>1024</v>
      </c>
    </row>
    <row r="241" spans="2:65" s="1" customFormat="1" ht="13.9" customHeight="1" x14ac:dyDescent="0.2">
      <c r="B241" s="115"/>
      <c r="C241" s="159" t="s">
        <v>597</v>
      </c>
      <c r="D241" s="159" t="s">
        <v>275</v>
      </c>
      <c r="E241" s="160" t="s">
        <v>1025</v>
      </c>
      <c r="F241" s="161" t="s">
        <v>1026</v>
      </c>
      <c r="G241" s="162" t="s">
        <v>187</v>
      </c>
      <c r="H241" s="163">
        <v>460</v>
      </c>
      <c r="I241" s="176">
        <v>9.9</v>
      </c>
      <c r="J241" s="177">
        <f t="shared" si="45"/>
        <v>4554</v>
      </c>
      <c r="K241" s="164"/>
      <c r="L241" s="165"/>
      <c r="M241" s="166" t="s">
        <v>1</v>
      </c>
      <c r="N241" s="167" t="s">
        <v>39</v>
      </c>
      <c r="P241" s="149">
        <f t="shared" si="46"/>
        <v>0</v>
      </c>
      <c r="Q241" s="149">
        <v>0</v>
      </c>
      <c r="R241" s="149">
        <f t="shared" si="47"/>
        <v>0</v>
      </c>
      <c r="S241" s="149">
        <v>0</v>
      </c>
      <c r="T241" s="150">
        <f t="shared" si="48"/>
        <v>0</v>
      </c>
      <c r="AR241" s="151" t="s">
        <v>401</v>
      </c>
      <c r="AT241" s="151" t="s">
        <v>275</v>
      </c>
      <c r="AU241" s="151" t="s">
        <v>86</v>
      </c>
      <c r="AY241" s="13" t="s">
        <v>163</v>
      </c>
      <c r="BE241" s="152">
        <f t="shared" si="49"/>
        <v>0</v>
      </c>
      <c r="BF241" s="152">
        <f t="shared" si="50"/>
        <v>4554</v>
      </c>
      <c r="BG241" s="152">
        <f t="shared" si="51"/>
        <v>0</v>
      </c>
      <c r="BH241" s="152">
        <f t="shared" si="52"/>
        <v>0</v>
      </c>
      <c r="BI241" s="152">
        <f t="shared" si="53"/>
        <v>0</v>
      </c>
      <c r="BJ241" s="13" t="s">
        <v>86</v>
      </c>
      <c r="BK241" s="153">
        <f t="shared" si="54"/>
        <v>4554</v>
      </c>
      <c r="BL241" s="13" t="s">
        <v>233</v>
      </c>
      <c r="BM241" s="151" t="s">
        <v>1027</v>
      </c>
    </row>
    <row r="242" spans="2:65" s="1" customFormat="1" ht="22.15" customHeight="1" x14ac:dyDescent="0.2">
      <c r="B242" s="115"/>
      <c r="C242" s="141" t="s">
        <v>601</v>
      </c>
      <c r="D242" s="141" t="s">
        <v>165</v>
      </c>
      <c r="E242" s="142" t="s">
        <v>1028</v>
      </c>
      <c r="F242" s="143" t="s">
        <v>1029</v>
      </c>
      <c r="G242" s="144" t="s">
        <v>168</v>
      </c>
      <c r="H242" s="145">
        <v>39.56</v>
      </c>
      <c r="I242" s="174">
        <v>6.46</v>
      </c>
      <c r="J242" s="175">
        <f t="shared" si="45"/>
        <v>255.55799999999999</v>
      </c>
      <c r="K242" s="147"/>
      <c r="L242" s="27"/>
      <c r="M242" s="148" t="s">
        <v>1</v>
      </c>
      <c r="N242" s="114" t="s">
        <v>39</v>
      </c>
      <c r="P242" s="149">
        <f t="shared" si="46"/>
        <v>0</v>
      </c>
      <c r="Q242" s="149">
        <v>1.2E-4</v>
      </c>
      <c r="R242" s="149">
        <f t="shared" si="47"/>
        <v>4.7472E-3</v>
      </c>
      <c r="S242" s="149">
        <v>0</v>
      </c>
      <c r="T242" s="150">
        <f t="shared" si="48"/>
        <v>0</v>
      </c>
      <c r="AR242" s="151" t="s">
        <v>233</v>
      </c>
      <c r="AT242" s="151" t="s">
        <v>165</v>
      </c>
      <c r="AU242" s="151" t="s">
        <v>86</v>
      </c>
      <c r="AY242" s="13" t="s">
        <v>163</v>
      </c>
      <c r="BE242" s="152">
        <f t="shared" si="49"/>
        <v>0</v>
      </c>
      <c r="BF242" s="152">
        <f t="shared" si="50"/>
        <v>255.55799999999999</v>
      </c>
      <c r="BG242" s="152">
        <f t="shared" si="51"/>
        <v>0</v>
      </c>
      <c r="BH242" s="152">
        <f t="shared" si="52"/>
        <v>0</v>
      </c>
      <c r="BI242" s="152">
        <f t="shared" si="53"/>
        <v>0</v>
      </c>
      <c r="BJ242" s="13" t="s">
        <v>86</v>
      </c>
      <c r="BK242" s="153">
        <f t="shared" si="54"/>
        <v>255.55799999999999</v>
      </c>
      <c r="BL242" s="13" t="s">
        <v>233</v>
      </c>
      <c r="BM242" s="151" t="s">
        <v>1030</v>
      </c>
    </row>
    <row r="243" spans="2:65" s="1" customFormat="1" ht="22.15" customHeight="1" x14ac:dyDescent="0.2">
      <c r="B243" s="115"/>
      <c r="C243" s="159" t="s">
        <v>605</v>
      </c>
      <c r="D243" s="159" t="s">
        <v>275</v>
      </c>
      <c r="E243" s="160" t="s">
        <v>1022</v>
      </c>
      <c r="F243" s="161" t="s">
        <v>1023</v>
      </c>
      <c r="G243" s="162" t="s">
        <v>168</v>
      </c>
      <c r="H243" s="163">
        <v>41.537999999999997</v>
      </c>
      <c r="I243" s="176">
        <v>10.17</v>
      </c>
      <c r="J243" s="177">
        <f t="shared" si="45"/>
        <v>422.44099999999997</v>
      </c>
      <c r="K243" s="164"/>
      <c r="L243" s="165"/>
      <c r="M243" s="166" t="s">
        <v>1</v>
      </c>
      <c r="N243" s="167" t="s">
        <v>39</v>
      </c>
      <c r="P243" s="149">
        <f t="shared" si="46"/>
        <v>0</v>
      </c>
      <c r="Q243" s="149">
        <v>2.4499999999999999E-3</v>
      </c>
      <c r="R243" s="149">
        <f t="shared" si="47"/>
        <v>0.10176809999999999</v>
      </c>
      <c r="S243" s="149">
        <v>0</v>
      </c>
      <c r="T243" s="150">
        <f t="shared" si="48"/>
        <v>0</v>
      </c>
      <c r="AR243" s="151" t="s">
        <v>401</v>
      </c>
      <c r="AT243" s="151" t="s">
        <v>275</v>
      </c>
      <c r="AU243" s="151" t="s">
        <v>86</v>
      </c>
      <c r="AY243" s="13" t="s">
        <v>163</v>
      </c>
      <c r="BE243" s="152">
        <f t="shared" si="49"/>
        <v>0</v>
      </c>
      <c r="BF243" s="152">
        <f t="shared" si="50"/>
        <v>422.44099999999997</v>
      </c>
      <c r="BG243" s="152">
        <f t="shared" si="51"/>
        <v>0</v>
      </c>
      <c r="BH243" s="152">
        <f t="shared" si="52"/>
        <v>0</v>
      </c>
      <c r="BI243" s="152">
        <f t="shared" si="53"/>
        <v>0</v>
      </c>
      <c r="BJ243" s="13" t="s">
        <v>86</v>
      </c>
      <c r="BK243" s="153">
        <f t="shared" si="54"/>
        <v>422.44099999999997</v>
      </c>
      <c r="BL243" s="13" t="s">
        <v>233</v>
      </c>
      <c r="BM243" s="151" t="s">
        <v>1031</v>
      </c>
    </row>
    <row r="244" spans="2:65" s="1" customFormat="1" ht="13.9" customHeight="1" x14ac:dyDescent="0.2">
      <c r="B244" s="115"/>
      <c r="C244" s="141" t="s">
        <v>609</v>
      </c>
      <c r="D244" s="141" t="s">
        <v>165</v>
      </c>
      <c r="E244" s="142" t="s">
        <v>546</v>
      </c>
      <c r="F244" s="143" t="s">
        <v>547</v>
      </c>
      <c r="G244" s="144" t="s">
        <v>168</v>
      </c>
      <c r="H244" s="145">
        <v>33.47</v>
      </c>
      <c r="I244" s="174">
        <v>10.86</v>
      </c>
      <c r="J244" s="175">
        <f t="shared" si="45"/>
        <v>363.48399999999998</v>
      </c>
      <c r="K244" s="147"/>
      <c r="L244" s="27"/>
      <c r="M244" s="148" t="s">
        <v>1</v>
      </c>
      <c r="N244" s="114" t="s">
        <v>39</v>
      </c>
      <c r="P244" s="149">
        <f t="shared" si="46"/>
        <v>0</v>
      </c>
      <c r="Q244" s="149">
        <v>4.0000000000000001E-3</v>
      </c>
      <c r="R244" s="149">
        <f t="shared" si="47"/>
        <v>0.13388</v>
      </c>
      <c r="S244" s="149">
        <v>0</v>
      </c>
      <c r="T244" s="150">
        <f t="shared" si="48"/>
        <v>0</v>
      </c>
      <c r="AR244" s="151" t="s">
        <v>233</v>
      </c>
      <c r="AT244" s="151" t="s">
        <v>165</v>
      </c>
      <c r="AU244" s="151" t="s">
        <v>86</v>
      </c>
      <c r="AY244" s="13" t="s">
        <v>163</v>
      </c>
      <c r="BE244" s="152">
        <f t="shared" si="49"/>
        <v>0</v>
      </c>
      <c r="BF244" s="152">
        <f t="shared" si="50"/>
        <v>363.48399999999998</v>
      </c>
      <c r="BG244" s="152">
        <f t="shared" si="51"/>
        <v>0</v>
      </c>
      <c r="BH244" s="152">
        <f t="shared" si="52"/>
        <v>0</v>
      </c>
      <c r="BI244" s="152">
        <f t="shared" si="53"/>
        <v>0</v>
      </c>
      <c r="BJ244" s="13" t="s">
        <v>86</v>
      </c>
      <c r="BK244" s="153">
        <f t="shared" si="54"/>
        <v>363.48399999999998</v>
      </c>
      <c r="BL244" s="13" t="s">
        <v>233</v>
      </c>
      <c r="BM244" s="151" t="s">
        <v>1032</v>
      </c>
    </row>
    <row r="245" spans="2:65" s="1" customFormat="1" ht="22.15" customHeight="1" x14ac:dyDescent="0.2">
      <c r="B245" s="115"/>
      <c r="C245" s="159" t="s">
        <v>613</v>
      </c>
      <c r="D245" s="159" t="s">
        <v>275</v>
      </c>
      <c r="E245" s="160" t="s">
        <v>550</v>
      </c>
      <c r="F245" s="161" t="s">
        <v>1033</v>
      </c>
      <c r="G245" s="162" t="s">
        <v>168</v>
      </c>
      <c r="H245" s="163">
        <v>35.143999999999998</v>
      </c>
      <c r="I245" s="176">
        <v>9.2200000000000006</v>
      </c>
      <c r="J245" s="177">
        <f t="shared" si="45"/>
        <v>324.02800000000002</v>
      </c>
      <c r="K245" s="164"/>
      <c r="L245" s="165"/>
      <c r="M245" s="166" t="s">
        <v>1</v>
      </c>
      <c r="N245" s="167" t="s">
        <v>39</v>
      </c>
      <c r="P245" s="149">
        <f t="shared" si="46"/>
        <v>0</v>
      </c>
      <c r="Q245" s="149">
        <v>8.9999999999999998E-4</v>
      </c>
      <c r="R245" s="149">
        <f t="shared" si="47"/>
        <v>3.1629600000000001E-2</v>
      </c>
      <c r="S245" s="149">
        <v>0</v>
      </c>
      <c r="T245" s="150">
        <f t="shared" si="48"/>
        <v>0</v>
      </c>
      <c r="AR245" s="151" t="s">
        <v>401</v>
      </c>
      <c r="AT245" s="151" t="s">
        <v>275</v>
      </c>
      <c r="AU245" s="151" t="s">
        <v>86</v>
      </c>
      <c r="AY245" s="13" t="s">
        <v>163</v>
      </c>
      <c r="BE245" s="152">
        <f t="shared" si="49"/>
        <v>0</v>
      </c>
      <c r="BF245" s="152">
        <f t="shared" si="50"/>
        <v>324.02800000000002</v>
      </c>
      <c r="BG245" s="152">
        <f t="shared" si="51"/>
        <v>0</v>
      </c>
      <c r="BH245" s="152">
        <f t="shared" si="52"/>
        <v>0</v>
      </c>
      <c r="BI245" s="152">
        <f t="shared" si="53"/>
        <v>0</v>
      </c>
      <c r="BJ245" s="13" t="s">
        <v>86</v>
      </c>
      <c r="BK245" s="153">
        <f t="shared" si="54"/>
        <v>324.02800000000002</v>
      </c>
      <c r="BL245" s="13" t="s">
        <v>233</v>
      </c>
      <c r="BM245" s="151" t="s">
        <v>1034</v>
      </c>
    </row>
    <row r="246" spans="2:65" s="1" customFormat="1" ht="22.15" customHeight="1" x14ac:dyDescent="0.2">
      <c r="B246" s="115"/>
      <c r="C246" s="141" t="s">
        <v>617</v>
      </c>
      <c r="D246" s="141" t="s">
        <v>165</v>
      </c>
      <c r="E246" s="142" t="s">
        <v>1035</v>
      </c>
      <c r="F246" s="143" t="s">
        <v>1036</v>
      </c>
      <c r="G246" s="144" t="s">
        <v>187</v>
      </c>
      <c r="H246" s="145">
        <v>12</v>
      </c>
      <c r="I246" s="174">
        <v>10</v>
      </c>
      <c r="J246" s="175">
        <f t="shared" si="45"/>
        <v>120</v>
      </c>
      <c r="K246" s="147"/>
      <c r="L246" s="27"/>
      <c r="M246" s="148" t="s">
        <v>1</v>
      </c>
      <c r="N246" s="114" t="s">
        <v>39</v>
      </c>
      <c r="P246" s="149">
        <f t="shared" si="46"/>
        <v>0</v>
      </c>
      <c r="Q246" s="149">
        <v>0</v>
      </c>
      <c r="R246" s="149">
        <f t="shared" si="47"/>
        <v>0</v>
      </c>
      <c r="S246" s="149">
        <v>0</v>
      </c>
      <c r="T246" s="150">
        <f t="shared" si="48"/>
        <v>0</v>
      </c>
      <c r="AR246" s="151" t="s">
        <v>233</v>
      </c>
      <c r="AT246" s="151" t="s">
        <v>165</v>
      </c>
      <c r="AU246" s="151" t="s">
        <v>86</v>
      </c>
      <c r="AY246" s="13" t="s">
        <v>163</v>
      </c>
      <c r="BE246" s="152">
        <f t="shared" si="49"/>
        <v>0</v>
      </c>
      <c r="BF246" s="152">
        <f t="shared" si="50"/>
        <v>120</v>
      </c>
      <c r="BG246" s="152">
        <f t="shared" si="51"/>
        <v>0</v>
      </c>
      <c r="BH246" s="152">
        <f t="shared" si="52"/>
        <v>0</v>
      </c>
      <c r="BI246" s="152">
        <f t="shared" si="53"/>
        <v>0</v>
      </c>
      <c r="BJ246" s="13" t="s">
        <v>86</v>
      </c>
      <c r="BK246" s="153">
        <f t="shared" si="54"/>
        <v>120</v>
      </c>
      <c r="BL246" s="13" t="s">
        <v>233</v>
      </c>
      <c r="BM246" s="151" t="s">
        <v>1037</v>
      </c>
    </row>
    <row r="247" spans="2:65" s="1" customFormat="1" ht="22.15" customHeight="1" x14ac:dyDescent="0.2">
      <c r="B247" s="115"/>
      <c r="C247" s="159" t="s">
        <v>621</v>
      </c>
      <c r="D247" s="159" t="s">
        <v>275</v>
      </c>
      <c r="E247" s="160" t="s">
        <v>1038</v>
      </c>
      <c r="F247" s="161" t="s">
        <v>1039</v>
      </c>
      <c r="G247" s="162" t="s">
        <v>168</v>
      </c>
      <c r="H247" s="163">
        <v>0.84799999999999998</v>
      </c>
      <c r="I247" s="176">
        <v>15.27</v>
      </c>
      <c r="J247" s="177">
        <f t="shared" si="45"/>
        <v>12.949</v>
      </c>
      <c r="K247" s="164"/>
      <c r="L247" s="165"/>
      <c r="M247" s="166" t="s">
        <v>1</v>
      </c>
      <c r="N247" s="167" t="s">
        <v>39</v>
      </c>
      <c r="P247" s="149">
        <f t="shared" si="46"/>
        <v>0</v>
      </c>
      <c r="Q247" s="149">
        <v>3.5100000000000001E-3</v>
      </c>
      <c r="R247" s="149">
        <f t="shared" si="47"/>
        <v>2.9764800000000001E-3</v>
      </c>
      <c r="S247" s="149">
        <v>0</v>
      </c>
      <c r="T247" s="150">
        <f t="shared" si="48"/>
        <v>0</v>
      </c>
      <c r="AR247" s="151" t="s">
        <v>401</v>
      </c>
      <c r="AT247" s="151" t="s">
        <v>275</v>
      </c>
      <c r="AU247" s="151" t="s">
        <v>86</v>
      </c>
      <c r="AY247" s="13" t="s">
        <v>163</v>
      </c>
      <c r="BE247" s="152">
        <f t="shared" si="49"/>
        <v>0</v>
      </c>
      <c r="BF247" s="152">
        <f t="shared" si="50"/>
        <v>12.949</v>
      </c>
      <c r="BG247" s="152">
        <f t="shared" si="51"/>
        <v>0</v>
      </c>
      <c r="BH247" s="152">
        <f t="shared" si="52"/>
        <v>0</v>
      </c>
      <c r="BI247" s="152">
        <f t="shared" si="53"/>
        <v>0</v>
      </c>
      <c r="BJ247" s="13" t="s">
        <v>86</v>
      </c>
      <c r="BK247" s="153">
        <f t="shared" si="54"/>
        <v>12.949</v>
      </c>
      <c r="BL247" s="13" t="s">
        <v>233</v>
      </c>
      <c r="BM247" s="151" t="s">
        <v>1040</v>
      </c>
    </row>
    <row r="248" spans="2:65" s="1" customFormat="1" ht="22.15" customHeight="1" x14ac:dyDescent="0.2">
      <c r="B248" s="115"/>
      <c r="C248" s="141" t="s">
        <v>625</v>
      </c>
      <c r="D248" s="141" t="s">
        <v>165</v>
      </c>
      <c r="E248" s="142" t="s">
        <v>554</v>
      </c>
      <c r="F248" s="143" t="s">
        <v>555</v>
      </c>
      <c r="G248" s="144" t="s">
        <v>488</v>
      </c>
      <c r="H248" s="146">
        <v>1.55</v>
      </c>
      <c r="I248" s="174">
        <v>1.55</v>
      </c>
      <c r="J248" s="175">
        <f t="shared" si="45"/>
        <v>2.403</v>
      </c>
      <c r="K248" s="147"/>
      <c r="L248" s="27"/>
      <c r="M248" s="148" t="s">
        <v>1</v>
      </c>
      <c r="N248" s="114" t="s">
        <v>39</v>
      </c>
      <c r="P248" s="149">
        <f t="shared" si="46"/>
        <v>0</v>
      </c>
      <c r="Q248" s="149">
        <v>0</v>
      </c>
      <c r="R248" s="149">
        <f t="shared" si="47"/>
        <v>0</v>
      </c>
      <c r="S248" s="149">
        <v>0</v>
      </c>
      <c r="T248" s="150">
        <f t="shared" si="48"/>
        <v>0</v>
      </c>
      <c r="AR248" s="151" t="s">
        <v>233</v>
      </c>
      <c r="AT248" s="151" t="s">
        <v>165</v>
      </c>
      <c r="AU248" s="151" t="s">
        <v>86</v>
      </c>
      <c r="AY248" s="13" t="s">
        <v>163</v>
      </c>
      <c r="BE248" s="152">
        <f t="shared" si="49"/>
        <v>0</v>
      </c>
      <c r="BF248" s="152">
        <f t="shared" si="50"/>
        <v>2.403</v>
      </c>
      <c r="BG248" s="152">
        <f t="shared" si="51"/>
        <v>0</v>
      </c>
      <c r="BH248" s="152">
        <f t="shared" si="52"/>
        <v>0</v>
      </c>
      <c r="BI248" s="152">
        <f t="shared" si="53"/>
        <v>0</v>
      </c>
      <c r="BJ248" s="13" t="s">
        <v>86</v>
      </c>
      <c r="BK248" s="153">
        <f t="shared" si="54"/>
        <v>2.403</v>
      </c>
      <c r="BL248" s="13" t="s">
        <v>233</v>
      </c>
      <c r="BM248" s="151" t="s">
        <v>1041</v>
      </c>
    </row>
    <row r="249" spans="2:65" s="11" customFormat="1" ht="22.9" customHeight="1" x14ac:dyDescent="0.2">
      <c r="B249" s="132"/>
      <c r="D249" s="133" t="s">
        <v>72</v>
      </c>
      <c r="E249" s="140" t="s">
        <v>1042</v>
      </c>
      <c r="F249" s="140" t="s">
        <v>1043</v>
      </c>
      <c r="I249" s="171"/>
      <c r="J249" s="173">
        <f>BK249</f>
        <v>8.6880000000000006</v>
      </c>
      <c r="L249" s="132"/>
      <c r="M249" s="135"/>
      <c r="P249" s="136">
        <f>P250</f>
        <v>0</v>
      </c>
      <c r="R249" s="136">
        <f>R250</f>
        <v>3.4681649999999996E-3</v>
      </c>
      <c r="T249" s="137">
        <f>T250</f>
        <v>0</v>
      </c>
      <c r="AR249" s="133" t="s">
        <v>86</v>
      </c>
      <c r="AT249" s="138" t="s">
        <v>72</v>
      </c>
      <c r="AU249" s="138" t="s">
        <v>80</v>
      </c>
      <c r="AY249" s="133" t="s">
        <v>163</v>
      </c>
      <c r="BK249" s="139">
        <f>BK250</f>
        <v>8.6880000000000006</v>
      </c>
    </row>
    <row r="250" spans="2:65" s="1" customFormat="1" ht="34.9" customHeight="1" x14ac:dyDescent="0.2">
      <c r="B250" s="115"/>
      <c r="C250" s="141" t="s">
        <v>629</v>
      </c>
      <c r="D250" s="141" t="s">
        <v>165</v>
      </c>
      <c r="E250" s="142" t="s">
        <v>1044</v>
      </c>
      <c r="F250" s="143" t="s">
        <v>1045</v>
      </c>
      <c r="G250" s="144" t="s">
        <v>168</v>
      </c>
      <c r="H250" s="145">
        <v>0.28299999999999997</v>
      </c>
      <c r="I250" s="174">
        <v>30.7</v>
      </c>
      <c r="J250" s="175">
        <f>ROUND(I250*H250,3)</f>
        <v>8.6880000000000006</v>
      </c>
      <c r="K250" s="147"/>
      <c r="L250" s="27"/>
      <c r="M250" s="148" t="s">
        <v>1</v>
      </c>
      <c r="N250" s="114" t="s">
        <v>39</v>
      </c>
      <c r="P250" s="149">
        <f>O250*H250</f>
        <v>0</v>
      </c>
      <c r="Q250" s="149">
        <v>1.2255E-2</v>
      </c>
      <c r="R250" s="149">
        <f>Q250*H250</f>
        <v>3.4681649999999996E-3</v>
      </c>
      <c r="S250" s="149">
        <v>0</v>
      </c>
      <c r="T250" s="150">
        <f>S250*H250</f>
        <v>0</v>
      </c>
      <c r="AR250" s="151" t="s">
        <v>233</v>
      </c>
      <c r="AT250" s="151" t="s">
        <v>165</v>
      </c>
      <c r="AU250" s="151" t="s">
        <v>86</v>
      </c>
      <c r="AY250" s="13" t="s">
        <v>163</v>
      </c>
      <c r="BE250" s="152">
        <f>IF(N250="základná",J250,0)</f>
        <v>0</v>
      </c>
      <c r="BF250" s="152">
        <f>IF(N250="znížená",J250,0)</f>
        <v>8.6880000000000006</v>
      </c>
      <c r="BG250" s="152">
        <f>IF(N250="zákl. prenesená",J250,0)</f>
        <v>0</v>
      </c>
      <c r="BH250" s="152">
        <f>IF(N250="zníž. prenesená",J250,0)</f>
        <v>0</v>
      </c>
      <c r="BI250" s="152">
        <f>IF(N250="nulová",J250,0)</f>
        <v>0</v>
      </c>
      <c r="BJ250" s="13" t="s">
        <v>86</v>
      </c>
      <c r="BK250" s="153">
        <f>ROUND(I250*H250,3)</f>
        <v>8.6880000000000006</v>
      </c>
      <c r="BL250" s="13" t="s">
        <v>233</v>
      </c>
      <c r="BM250" s="151" t="s">
        <v>1046</v>
      </c>
    </row>
    <row r="251" spans="2:65" s="11" customFormat="1" ht="22.9" customHeight="1" x14ac:dyDescent="0.2">
      <c r="B251" s="132"/>
      <c r="D251" s="133" t="s">
        <v>72</v>
      </c>
      <c r="E251" s="140" t="s">
        <v>237</v>
      </c>
      <c r="F251" s="140" t="s">
        <v>238</v>
      </c>
      <c r="I251" s="171"/>
      <c r="J251" s="173">
        <f>BK251</f>
        <v>10784.348000000002</v>
      </c>
      <c r="L251" s="132"/>
      <c r="M251" s="135"/>
      <c r="P251" s="136">
        <f>SUM(P252:P266)</f>
        <v>0</v>
      </c>
      <c r="R251" s="136">
        <f>SUM(R252:R266)</f>
        <v>1.4007206213000001</v>
      </c>
      <c r="T251" s="137">
        <f>SUM(T252:T266)</f>
        <v>0</v>
      </c>
      <c r="AR251" s="133" t="s">
        <v>86</v>
      </c>
      <c r="AT251" s="138" t="s">
        <v>72</v>
      </c>
      <c r="AU251" s="138" t="s">
        <v>80</v>
      </c>
      <c r="AY251" s="133" t="s">
        <v>163</v>
      </c>
      <c r="BK251" s="139">
        <f>SUM(BK252:BK266)</f>
        <v>10784.348000000002</v>
      </c>
    </row>
    <row r="252" spans="2:65" s="1" customFormat="1" ht="34.9" customHeight="1" x14ac:dyDescent="0.2">
      <c r="B252" s="115"/>
      <c r="C252" s="141" t="s">
        <v>635</v>
      </c>
      <c r="D252" s="141" t="s">
        <v>165</v>
      </c>
      <c r="E252" s="142" t="s">
        <v>558</v>
      </c>
      <c r="F252" s="143" t="s">
        <v>1047</v>
      </c>
      <c r="G252" s="144" t="s">
        <v>179</v>
      </c>
      <c r="H252" s="145">
        <v>42.3</v>
      </c>
      <c r="I252" s="174">
        <v>15.34</v>
      </c>
      <c r="J252" s="175">
        <f t="shared" ref="J252:J266" si="55">ROUND(I252*H252,3)</f>
        <v>648.88199999999995</v>
      </c>
      <c r="K252" s="147"/>
      <c r="L252" s="27"/>
      <c r="M252" s="148" t="s">
        <v>1</v>
      </c>
      <c r="N252" s="114" t="s">
        <v>39</v>
      </c>
      <c r="P252" s="149">
        <f t="shared" ref="P252:P266" si="56">O252*H252</f>
        <v>0</v>
      </c>
      <c r="Q252" s="149">
        <v>2.7512539999999999E-3</v>
      </c>
      <c r="R252" s="149">
        <f t="shared" ref="R252:R266" si="57">Q252*H252</f>
        <v>0.11637804419999999</v>
      </c>
      <c r="S252" s="149">
        <v>0</v>
      </c>
      <c r="T252" s="150">
        <f t="shared" ref="T252:T266" si="58">S252*H252</f>
        <v>0</v>
      </c>
      <c r="AR252" s="151" t="s">
        <v>233</v>
      </c>
      <c r="AT252" s="151" t="s">
        <v>165</v>
      </c>
      <c r="AU252" s="151" t="s">
        <v>86</v>
      </c>
      <c r="AY252" s="13" t="s">
        <v>163</v>
      </c>
      <c r="BE252" s="152">
        <f t="shared" ref="BE252:BE266" si="59">IF(N252="základná",J252,0)</f>
        <v>0</v>
      </c>
      <c r="BF252" s="152">
        <f t="shared" ref="BF252:BF266" si="60">IF(N252="znížená",J252,0)</f>
        <v>648.88199999999995</v>
      </c>
      <c r="BG252" s="152">
        <f t="shared" ref="BG252:BG266" si="61">IF(N252="zákl. prenesená",J252,0)</f>
        <v>0</v>
      </c>
      <c r="BH252" s="152">
        <f t="shared" ref="BH252:BH266" si="62">IF(N252="zníž. prenesená",J252,0)</f>
        <v>0</v>
      </c>
      <c r="BI252" s="152">
        <f t="shared" ref="BI252:BI266" si="63">IF(N252="nulová",J252,0)</f>
        <v>0</v>
      </c>
      <c r="BJ252" s="13" t="s">
        <v>86</v>
      </c>
      <c r="BK252" s="153">
        <f t="shared" ref="BK252:BK266" si="64">ROUND(I252*H252,3)</f>
        <v>648.88199999999995</v>
      </c>
      <c r="BL252" s="13" t="s">
        <v>233</v>
      </c>
      <c r="BM252" s="151" t="s">
        <v>1048</v>
      </c>
    </row>
    <row r="253" spans="2:65" s="1" customFormat="1" ht="22.15" customHeight="1" x14ac:dyDescent="0.2">
      <c r="B253" s="115"/>
      <c r="C253" s="141" t="s">
        <v>639</v>
      </c>
      <c r="D253" s="141" t="s">
        <v>165</v>
      </c>
      <c r="E253" s="142" t="s">
        <v>562</v>
      </c>
      <c r="F253" s="143" t="s">
        <v>1049</v>
      </c>
      <c r="G253" s="144" t="s">
        <v>179</v>
      </c>
      <c r="H253" s="145">
        <v>10</v>
      </c>
      <c r="I253" s="174">
        <v>17.8</v>
      </c>
      <c r="J253" s="175">
        <f t="shared" si="55"/>
        <v>178</v>
      </c>
      <c r="K253" s="147"/>
      <c r="L253" s="27"/>
      <c r="M253" s="148" t="s">
        <v>1</v>
      </c>
      <c r="N253" s="114" t="s">
        <v>39</v>
      </c>
      <c r="P253" s="149">
        <f t="shared" si="56"/>
        <v>0</v>
      </c>
      <c r="Q253" s="149">
        <v>2.1449500000000001E-3</v>
      </c>
      <c r="R253" s="149">
        <f t="shared" si="57"/>
        <v>2.14495E-2</v>
      </c>
      <c r="S253" s="149">
        <v>0</v>
      </c>
      <c r="T253" s="150">
        <f t="shared" si="58"/>
        <v>0</v>
      </c>
      <c r="AR253" s="151" t="s">
        <v>233</v>
      </c>
      <c r="AT253" s="151" t="s">
        <v>165</v>
      </c>
      <c r="AU253" s="151" t="s">
        <v>86</v>
      </c>
      <c r="AY253" s="13" t="s">
        <v>163</v>
      </c>
      <c r="BE253" s="152">
        <f t="shared" si="59"/>
        <v>0</v>
      </c>
      <c r="BF253" s="152">
        <f t="shared" si="60"/>
        <v>178</v>
      </c>
      <c r="BG253" s="152">
        <f t="shared" si="61"/>
        <v>0</v>
      </c>
      <c r="BH253" s="152">
        <f t="shared" si="62"/>
        <v>0</v>
      </c>
      <c r="BI253" s="152">
        <f t="shared" si="63"/>
        <v>0</v>
      </c>
      <c r="BJ253" s="13" t="s">
        <v>86</v>
      </c>
      <c r="BK253" s="153">
        <f t="shared" si="64"/>
        <v>178</v>
      </c>
      <c r="BL253" s="13" t="s">
        <v>233</v>
      </c>
      <c r="BM253" s="151" t="s">
        <v>1050</v>
      </c>
    </row>
    <row r="254" spans="2:65" s="1" customFormat="1" ht="22.15" customHeight="1" x14ac:dyDescent="0.2">
      <c r="B254" s="115"/>
      <c r="C254" s="141" t="s">
        <v>643</v>
      </c>
      <c r="D254" s="141" t="s">
        <v>165</v>
      </c>
      <c r="E254" s="142" t="s">
        <v>1051</v>
      </c>
      <c r="F254" s="143" t="s">
        <v>1052</v>
      </c>
      <c r="G254" s="144" t="s">
        <v>179</v>
      </c>
      <c r="H254" s="145">
        <v>40.5</v>
      </c>
      <c r="I254" s="174">
        <v>29.29</v>
      </c>
      <c r="J254" s="175">
        <f t="shared" si="55"/>
        <v>1186.2449999999999</v>
      </c>
      <c r="K254" s="147"/>
      <c r="L254" s="27"/>
      <c r="M254" s="148" t="s">
        <v>1</v>
      </c>
      <c r="N254" s="114" t="s">
        <v>39</v>
      </c>
      <c r="P254" s="149">
        <f t="shared" si="56"/>
        <v>0</v>
      </c>
      <c r="Q254" s="149">
        <v>4.6343629999999999E-3</v>
      </c>
      <c r="R254" s="149">
        <f t="shared" si="57"/>
        <v>0.1876917015</v>
      </c>
      <c r="S254" s="149">
        <v>0</v>
      </c>
      <c r="T254" s="150">
        <f t="shared" si="58"/>
        <v>0</v>
      </c>
      <c r="AR254" s="151" t="s">
        <v>233</v>
      </c>
      <c r="AT254" s="151" t="s">
        <v>165</v>
      </c>
      <c r="AU254" s="151" t="s">
        <v>86</v>
      </c>
      <c r="AY254" s="13" t="s">
        <v>163</v>
      </c>
      <c r="BE254" s="152">
        <f t="shared" si="59"/>
        <v>0</v>
      </c>
      <c r="BF254" s="152">
        <f t="shared" si="60"/>
        <v>1186.2449999999999</v>
      </c>
      <c r="BG254" s="152">
        <f t="shared" si="61"/>
        <v>0</v>
      </c>
      <c r="BH254" s="152">
        <f t="shared" si="62"/>
        <v>0</v>
      </c>
      <c r="BI254" s="152">
        <f t="shared" si="63"/>
        <v>0</v>
      </c>
      <c r="BJ254" s="13" t="s">
        <v>86</v>
      </c>
      <c r="BK254" s="153">
        <f t="shared" si="64"/>
        <v>1186.2449999999999</v>
      </c>
      <c r="BL254" s="13" t="s">
        <v>233</v>
      </c>
      <c r="BM254" s="151" t="s">
        <v>1053</v>
      </c>
    </row>
    <row r="255" spans="2:65" s="1" customFormat="1" ht="13.9" customHeight="1" x14ac:dyDescent="0.2">
      <c r="B255" s="115"/>
      <c r="C255" s="141" t="s">
        <v>647</v>
      </c>
      <c r="D255" s="141" t="s">
        <v>165</v>
      </c>
      <c r="E255" s="142" t="s">
        <v>1054</v>
      </c>
      <c r="F255" s="143" t="s">
        <v>1055</v>
      </c>
      <c r="G255" s="144" t="s">
        <v>187</v>
      </c>
      <c r="H255" s="145">
        <v>2</v>
      </c>
      <c r="I255" s="174">
        <v>40.340000000000003</v>
      </c>
      <c r="J255" s="175">
        <f t="shared" si="55"/>
        <v>80.680000000000007</v>
      </c>
      <c r="K255" s="147"/>
      <c r="L255" s="27"/>
      <c r="M255" s="148" t="s">
        <v>1</v>
      </c>
      <c r="N255" s="114" t="s">
        <v>39</v>
      </c>
      <c r="P255" s="149">
        <f t="shared" si="56"/>
        <v>0</v>
      </c>
      <c r="Q255" s="149">
        <v>4.8300000000000001E-3</v>
      </c>
      <c r="R255" s="149">
        <f t="shared" si="57"/>
        <v>9.6600000000000002E-3</v>
      </c>
      <c r="S255" s="149">
        <v>0</v>
      </c>
      <c r="T255" s="150">
        <f t="shared" si="58"/>
        <v>0</v>
      </c>
      <c r="AR255" s="151" t="s">
        <v>233</v>
      </c>
      <c r="AT255" s="151" t="s">
        <v>165</v>
      </c>
      <c r="AU255" s="151" t="s">
        <v>86</v>
      </c>
      <c r="AY255" s="13" t="s">
        <v>163</v>
      </c>
      <c r="BE255" s="152">
        <f t="shared" si="59"/>
        <v>0</v>
      </c>
      <c r="BF255" s="152">
        <f t="shared" si="60"/>
        <v>80.680000000000007</v>
      </c>
      <c r="BG255" s="152">
        <f t="shared" si="61"/>
        <v>0</v>
      </c>
      <c r="BH255" s="152">
        <f t="shared" si="62"/>
        <v>0</v>
      </c>
      <c r="BI255" s="152">
        <f t="shared" si="63"/>
        <v>0</v>
      </c>
      <c r="BJ255" s="13" t="s">
        <v>86</v>
      </c>
      <c r="BK255" s="153">
        <f t="shared" si="64"/>
        <v>80.680000000000007</v>
      </c>
      <c r="BL255" s="13" t="s">
        <v>233</v>
      </c>
      <c r="BM255" s="151" t="s">
        <v>1056</v>
      </c>
    </row>
    <row r="256" spans="2:65" s="1" customFormat="1" ht="22.15" customHeight="1" x14ac:dyDescent="0.2">
      <c r="B256" s="115"/>
      <c r="C256" s="141" t="s">
        <v>651</v>
      </c>
      <c r="D256" s="141" t="s">
        <v>165</v>
      </c>
      <c r="E256" s="142" t="s">
        <v>566</v>
      </c>
      <c r="F256" s="143" t="s">
        <v>567</v>
      </c>
      <c r="G256" s="144" t="s">
        <v>187</v>
      </c>
      <c r="H256" s="145">
        <v>10</v>
      </c>
      <c r="I256" s="174">
        <v>62.08</v>
      </c>
      <c r="J256" s="175">
        <f t="shared" si="55"/>
        <v>620.79999999999995</v>
      </c>
      <c r="K256" s="147"/>
      <c r="L256" s="27"/>
      <c r="M256" s="148" t="s">
        <v>1</v>
      </c>
      <c r="N256" s="114" t="s">
        <v>39</v>
      </c>
      <c r="P256" s="149">
        <f t="shared" si="56"/>
        <v>0</v>
      </c>
      <c r="Q256" s="149">
        <v>1.8764999999999999E-3</v>
      </c>
      <c r="R256" s="149">
        <f t="shared" si="57"/>
        <v>1.8765E-2</v>
      </c>
      <c r="S256" s="149">
        <v>0</v>
      </c>
      <c r="T256" s="150">
        <f t="shared" si="58"/>
        <v>0</v>
      </c>
      <c r="AR256" s="151" t="s">
        <v>233</v>
      </c>
      <c r="AT256" s="151" t="s">
        <v>165</v>
      </c>
      <c r="AU256" s="151" t="s">
        <v>86</v>
      </c>
      <c r="AY256" s="13" t="s">
        <v>163</v>
      </c>
      <c r="BE256" s="152">
        <f t="shared" si="59"/>
        <v>0</v>
      </c>
      <c r="BF256" s="152">
        <f t="shared" si="60"/>
        <v>620.79999999999995</v>
      </c>
      <c r="BG256" s="152">
        <f t="shared" si="61"/>
        <v>0</v>
      </c>
      <c r="BH256" s="152">
        <f t="shared" si="62"/>
        <v>0</v>
      </c>
      <c r="BI256" s="152">
        <f t="shared" si="63"/>
        <v>0</v>
      </c>
      <c r="BJ256" s="13" t="s">
        <v>86</v>
      </c>
      <c r="BK256" s="153">
        <f t="shared" si="64"/>
        <v>620.79999999999995</v>
      </c>
      <c r="BL256" s="13" t="s">
        <v>233</v>
      </c>
      <c r="BM256" s="151" t="s">
        <v>1057</v>
      </c>
    </row>
    <row r="257" spans="2:65" s="1" customFormat="1" ht="22.15" customHeight="1" x14ac:dyDescent="0.2">
      <c r="B257" s="115"/>
      <c r="C257" s="141" t="s">
        <v>655</v>
      </c>
      <c r="D257" s="141" t="s">
        <v>165</v>
      </c>
      <c r="E257" s="142" t="s">
        <v>574</v>
      </c>
      <c r="F257" s="143" t="s">
        <v>1058</v>
      </c>
      <c r="G257" s="144" t="s">
        <v>187</v>
      </c>
      <c r="H257" s="145">
        <v>402</v>
      </c>
      <c r="I257" s="174">
        <v>0.5</v>
      </c>
      <c r="J257" s="175">
        <f t="shared" si="55"/>
        <v>201</v>
      </c>
      <c r="K257" s="147"/>
      <c r="L257" s="27"/>
      <c r="M257" s="148" t="s">
        <v>1</v>
      </c>
      <c r="N257" s="114" t="s">
        <v>39</v>
      </c>
      <c r="P257" s="149">
        <f t="shared" si="56"/>
        <v>0</v>
      </c>
      <c r="Q257" s="149">
        <v>4.0000000000000003E-5</v>
      </c>
      <c r="R257" s="149">
        <f t="shared" si="57"/>
        <v>1.6080000000000001E-2</v>
      </c>
      <c r="S257" s="149">
        <v>0</v>
      </c>
      <c r="T257" s="150">
        <f t="shared" si="58"/>
        <v>0</v>
      </c>
      <c r="AR257" s="151" t="s">
        <v>233</v>
      </c>
      <c r="AT257" s="151" t="s">
        <v>165</v>
      </c>
      <c r="AU257" s="151" t="s">
        <v>86</v>
      </c>
      <c r="AY257" s="13" t="s">
        <v>163</v>
      </c>
      <c r="BE257" s="152">
        <f t="shared" si="59"/>
        <v>0</v>
      </c>
      <c r="BF257" s="152">
        <f t="shared" si="60"/>
        <v>201</v>
      </c>
      <c r="BG257" s="152">
        <f t="shared" si="61"/>
        <v>0</v>
      </c>
      <c r="BH257" s="152">
        <f t="shared" si="62"/>
        <v>0</v>
      </c>
      <c r="BI257" s="152">
        <f t="shared" si="63"/>
        <v>0</v>
      </c>
      <c r="BJ257" s="13" t="s">
        <v>86</v>
      </c>
      <c r="BK257" s="153">
        <f t="shared" si="64"/>
        <v>201</v>
      </c>
      <c r="BL257" s="13" t="s">
        <v>233</v>
      </c>
      <c r="BM257" s="151" t="s">
        <v>1059</v>
      </c>
    </row>
    <row r="258" spans="2:65" s="1" customFormat="1" ht="22.15" customHeight="1" x14ac:dyDescent="0.2">
      <c r="B258" s="115"/>
      <c r="C258" s="141" t="s">
        <v>659</v>
      </c>
      <c r="D258" s="141" t="s">
        <v>165</v>
      </c>
      <c r="E258" s="142" t="s">
        <v>578</v>
      </c>
      <c r="F258" s="143" t="s">
        <v>579</v>
      </c>
      <c r="G258" s="144" t="s">
        <v>179</v>
      </c>
      <c r="H258" s="145">
        <v>117.6</v>
      </c>
      <c r="I258" s="174">
        <v>15.5</v>
      </c>
      <c r="J258" s="175">
        <f t="shared" si="55"/>
        <v>1822.8</v>
      </c>
      <c r="K258" s="147"/>
      <c r="L258" s="27"/>
      <c r="M258" s="148" t="s">
        <v>1</v>
      </c>
      <c r="N258" s="114" t="s">
        <v>39</v>
      </c>
      <c r="P258" s="149">
        <f t="shared" si="56"/>
        <v>0</v>
      </c>
      <c r="Q258" s="149">
        <v>2.9125639999999999E-3</v>
      </c>
      <c r="R258" s="149">
        <f t="shared" si="57"/>
        <v>0.34251752639999999</v>
      </c>
      <c r="S258" s="149">
        <v>0</v>
      </c>
      <c r="T258" s="150">
        <f t="shared" si="58"/>
        <v>0</v>
      </c>
      <c r="AR258" s="151" t="s">
        <v>233</v>
      </c>
      <c r="AT258" s="151" t="s">
        <v>165</v>
      </c>
      <c r="AU258" s="151" t="s">
        <v>86</v>
      </c>
      <c r="AY258" s="13" t="s">
        <v>163</v>
      </c>
      <c r="BE258" s="152">
        <f t="shared" si="59"/>
        <v>0</v>
      </c>
      <c r="BF258" s="152">
        <f t="shared" si="60"/>
        <v>1822.8</v>
      </c>
      <c r="BG258" s="152">
        <f t="shared" si="61"/>
        <v>0</v>
      </c>
      <c r="BH258" s="152">
        <f t="shared" si="62"/>
        <v>0</v>
      </c>
      <c r="BI258" s="152">
        <f t="shared" si="63"/>
        <v>0</v>
      </c>
      <c r="BJ258" s="13" t="s">
        <v>86</v>
      </c>
      <c r="BK258" s="153">
        <f t="shared" si="64"/>
        <v>1822.8</v>
      </c>
      <c r="BL258" s="13" t="s">
        <v>233</v>
      </c>
      <c r="BM258" s="151" t="s">
        <v>1060</v>
      </c>
    </row>
    <row r="259" spans="2:65" s="1" customFormat="1" ht="22.15" customHeight="1" x14ac:dyDescent="0.2">
      <c r="B259" s="115"/>
      <c r="C259" s="141" t="s">
        <v>663</v>
      </c>
      <c r="D259" s="141" t="s">
        <v>165</v>
      </c>
      <c r="E259" s="142" t="s">
        <v>590</v>
      </c>
      <c r="F259" s="143" t="s">
        <v>1061</v>
      </c>
      <c r="G259" s="144" t="s">
        <v>179</v>
      </c>
      <c r="H259" s="145">
        <v>41.4</v>
      </c>
      <c r="I259" s="174">
        <v>30.29</v>
      </c>
      <c r="J259" s="175">
        <f t="shared" si="55"/>
        <v>1254.0060000000001</v>
      </c>
      <c r="K259" s="147"/>
      <c r="L259" s="27"/>
      <c r="M259" s="148" t="s">
        <v>1</v>
      </c>
      <c r="N259" s="114" t="s">
        <v>39</v>
      </c>
      <c r="P259" s="149">
        <f t="shared" si="56"/>
        <v>0</v>
      </c>
      <c r="Q259" s="149">
        <v>5.1220500000000004E-3</v>
      </c>
      <c r="R259" s="149">
        <f t="shared" si="57"/>
        <v>0.21205287</v>
      </c>
      <c r="S259" s="149">
        <v>0</v>
      </c>
      <c r="T259" s="150">
        <f t="shared" si="58"/>
        <v>0</v>
      </c>
      <c r="AR259" s="151" t="s">
        <v>233</v>
      </c>
      <c r="AT259" s="151" t="s">
        <v>165</v>
      </c>
      <c r="AU259" s="151" t="s">
        <v>86</v>
      </c>
      <c r="AY259" s="13" t="s">
        <v>163</v>
      </c>
      <c r="BE259" s="152">
        <f t="shared" si="59"/>
        <v>0</v>
      </c>
      <c r="BF259" s="152">
        <f t="shared" si="60"/>
        <v>1254.0060000000001</v>
      </c>
      <c r="BG259" s="152">
        <f t="shared" si="61"/>
        <v>0</v>
      </c>
      <c r="BH259" s="152">
        <f t="shared" si="62"/>
        <v>0</v>
      </c>
      <c r="BI259" s="152">
        <f t="shared" si="63"/>
        <v>0</v>
      </c>
      <c r="BJ259" s="13" t="s">
        <v>86</v>
      </c>
      <c r="BK259" s="153">
        <f t="shared" si="64"/>
        <v>1254.0060000000001</v>
      </c>
      <c r="BL259" s="13" t="s">
        <v>233</v>
      </c>
      <c r="BM259" s="151" t="s">
        <v>1062</v>
      </c>
    </row>
    <row r="260" spans="2:65" s="1" customFormat="1" ht="22.15" customHeight="1" x14ac:dyDescent="0.2">
      <c r="B260" s="115"/>
      <c r="C260" s="141" t="s">
        <v>667</v>
      </c>
      <c r="D260" s="141" t="s">
        <v>165</v>
      </c>
      <c r="E260" s="142" t="s">
        <v>594</v>
      </c>
      <c r="F260" s="143" t="s">
        <v>1063</v>
      </c>
      <c r="G260" s="144" t="s">
        <v>179</v>
      </c>
      <c r="H260" s="145">
        <v>59.56</v>
      </c>
      <c r="I260" s="174">
        <v>36.61</v>
      </c>
      <c r="J260" s="175">
        <f t="shared" si="55"/>
        <v>2180.4920000000002</v>
      </c>
      <c r="K260" s="147"/>
      <c r="L260" s="27"/>
      <c r="M260" s="148" t="s">
        <v>1</v>
      </c>
      <c r="N260" s="114" t="s">
        <v>39</v>
      </c>
      <c r="P260" s="149">
        <f t="shared" si="56"/>
        <v>0</v>
      </c>
      <c r="Q260" s="149">
        <v>6.3673200000000001E-3</v>
      </c>
      <c r="R260" s="149">
        <f t="shared" si="57"/>
        <v>0.37923757920000001</v>
      </c>
      <c r="S260" s="149">
        <v>0</v>
      </c>
      <c r="T260" s="150">
        <f t="shared" si="58"/>
        <v>0</v>
      </c>
      <c r="AR260" s="151" t="s">
        <v>233</v>
      </c>
      <c r="AT260" s="151" t="s">
        <v>165</v>
      </c>
      <c r="AU260" s="151" t="s">
        <v>86</v>
      </c>
      <c r="AY260" s="13" t="s">
        <v>163</v>
      </c>
      <c r="BE260" s="152">
        <f t="shared" si="59"/>
        <v>0</v>
      </c>
      <c r="BF260" s="152">
        <f t="shared" si="60"/>
        <v>2180.4920000000002</v>
      </c>
      <c r="BG260" s="152">
        <f t="shared" si="61"/>
        <v>0</v>
      </c>
      <c r="BH260" s="152">
        <f t="shared" si="62"/>
        <v>0</v>
      </c>
      <c r="BI260" s="152">
        <f t="shared" si="63"/>
        <v>0</v>
      </c>
      <c r="BJ260" s="13" t="s">
        <v>86</v>
      </c>
      <c r="BK260" s="153">
        <f t="shared" si="64"/>
        <v>2180.4920000000002</v>
      </c>
      <c r="BL260" s="13" t="s">
        <v>233</v>
      </c>
      <c r="BM260" s="151" t="s">
        <v>1064</v>
      </c>
    </row>
    <row r="261" spans="2:65" s="1" customFormat="1" ht="22.15" customHeight="1" x14ac:dyDescent="0.2">
      <c r="B261" s="115"/>
      <c r="C261" s="141" t="s">
        <v>671</v>
      </c>
      <c r="D261" s="141" t="s">
        <v>165</v>
      </c>
      <c r="E261" s="142" t="s">
        <v>602</v>
      </c>
      <c r="F261" s="143" t="s">
        <v>603</v>
      </c>
      <c r="G261" s="144" t="s">
        <v>187</v>
      </c>
      <c r="H261" s="145">
        <v>10</v>
      </c>
      <c r="I261" s="174">
        <v>12.51</v>
      </c>
      <c r="J261" s="175">
        <f t="shared" si="55"/>
        <v>125.1</v>
      </c>
      <c r="K261" s="147"/>
      <c r="L261" s="27"/>
      <c r="M261" s="148" t="s">
        <v>1</v>
      </c>
      <c r="N261" s="114" t="s">
        <v>39</v>
      </c>
      <c r="P261" s="149">
        <f t="shared" si="56"/>
        <v>0</v>
      </c>
      <c r="Q261" s="149">
        <v>3.8699999999999999E-5</v>
      </c>
      <c r="R261" s="149">
        <f t="shared" si="57"/>
        <v>3.8699999999999997E-4</v>
      </c>
      <c r="S261" s="149">
        <v>0</v>
      </c>
      <c r="T261" s="150">
        <f t="shared" si="58"/>
        <v>0</v>
      </c>
      <c r="AR261" s="151" t="s">
        <v>233</v>
      </c>
      <c r="AT261" s="151" t="s">
        <v>165</v>
      </c>
      <c r="AU261" s="151" t="s">
        <v>86</v>
      </c>
      <c r="AY261" s="13" t="s">
        <v>163</v>
      </c>
      <c r="BE261" s="152">
        <f t="shared" si="59"/>
        <v>0</v>
      </c>
      <c r="BF261" s="152">
        <f t="shared" si="60"/>
        <v>125.1</v>
      </c>
      <c r="BG261" s="152">
        <f t="shared" si="61"/>
        <v>0</v>
      </c>
      <c r="BH261" s="152">
        <f t="shared" si="62"/>
        <v>0</v>
      </c>
      <c r="BI261" s="152">
        <f t="shared" si="63"/>
        <v>0</v>
      </c>
      <c r="BJ261" s="13" t="s">
        <v>86</v>
      </c>
      <c r="BK261" s="153">
        <f t="shared" si="64"/>
        <v>125.1</v>
      </c>
      <c r="BL261" s="13" t="s">
        <v>233</v>
      </c>
      <c r="BM261" s="151" t="s">
        <v>1065</v>
      </c>
    </row>
    <row r="262" spans="2:65" s="1" customFormat="1" ht="22.15" customHeight="1" x14ac:dyDescent="0.2">
      <c r="B262" s="115"/>
      <c r="C262" s="159" t="s">
        <v>675</v>
      </c>
      <c r="D262" s="159" t="s">
        <v>275</v>
      </c>
      <c r="E262" s="160" t="s">
        <v>606</v>
      </c>
      <c r="F262" s="161" t="s">
        <v>607</v>
      </c>
      <c r="G262" s="162" t="s">
        <v>187</v>
      </c>
      <c r="H262" s="163">
        <v>10</v>
      </c>
      <c r="I262" s="176">
        <v>110</v>
      </c>
      <c r="J262" s="177">
        <f t="shared" si="55"/>
        <v>1100</v>
      </c>
      <c r="K262" s="164"/>
      <c r="L262" s="165"/>
      <c r="M262" s="166" t="s">
        <v>1</v>
      </c>
      <c r="N262" s="167" t="s">
        <v>39</v>
      </c>
      <c r="P262" s="149">
        <f t="shared" si="56"/>
        <v>0</v>
      </c>
      <c r="Q262" s="149">
        <v>0</v>
      </c>
      <c r="R262" s="149">
        <f t="shared" si="57"/>
        <v>0</v>
      </c>
      <c r="S262" s="149">
        <v>0</v>
      </c>
      <c r="T262" s="150">
        <f t="shared" si="58"/>
        <v>0</v>
      </c>
      <c r="AR262" s="151" t="s">
        <v>401</v>
      </c>
      <c r="AT262" s="151" t="s">
        <v>275</v>
      </c>
      <c r="AU262" s="151" t="s">
        <v>86</v>
      </c>
      <c r="AY262" s="13" t="s">
        <v>163</v>
      </c>
      <c r="BE262" s="152">
        <f t="shared" si="59"/>
        <v>0</v>
      </c>
      <c r="BF262" s="152">
        <f t="shared" si="60"/>
        <v>1100</v>
      </c>
      <c r="BG262" s="152">
        <f t="shared" si="61"/>
        <v>0</v>
      </c>
      <c r="BH262" s="152">
        <f t="shared" si="62"/>
        <v>0</v>
      </c>
      <c r="BI262" s="152">
        <f t="shared" si="63"/>
        <v>0</v>
      </c>
      <c r="BJ262" s="13" t="s">
        <v>86</v>
      </c>
      <c r="BK262" s="153">
        <f t="shared" si="64"/>
        <v>1100</v>
      </c>
      <c r="BL262" s="13" t="s">
        <v>233</v>
      </c>
      <c r="BM262" s="151" t="s">
        <v>1066</v>
      </c>
    </row>
    <row r="263" spans="2:65" s="1" customFormat="1" ht="34.9" customHeight="1" x14ac:dyDescent="0.2">
      <c r="B263" s="115"/>
      <c r="C263" s="141" t="s">
        <v>461</v>
      </c>
      <c r="D263" s="141" t="s">
        <v>165</v>
      </c>
      <c r="E263" s="142" t="s">
        <v>618</v>
      </c>
      <c r="F263" s="143" t="s">
        <v>619</v>
      </c>
      <c r="G263" s="144" t="s">
        <v>187</v>
      </c>
      <c r="H263" s="145">
        <v>30</v>
      </c>
      <c r="I263" s="174">
        <v>2.12</v>
      </c>
      <c r="J263" s="175">
        <f t="shared" si="55"/>
        <v>63.6</v>
      </c>
      <c r="K263" s="147"/>
      <c r="L263" s="27"/>
      <c r="M263" s="148" t="s">
        <v>1</v>
      </c>
      <c r="N263" s="114" t="s">
        <v>39</v>
      </c>
      <c r="P263" s="149">
        <f t="shared" si="56"/>
        <v>0</v>
      </c>
      <c r="Q263" s="149">
        <v>0</v>
      </c>
      <c r="R263" s="149">
        <f t="shared" si="57"/>
        <v>0</v>
      </c>
      <c r="S263" s="149">
        <v>0</v>
      </c>
      <c r="T263" s="150">
        <f t="shared" si="58"/>
        <v>0</v>
      </c>
      <c r="AR263" s="151" t="s">
        <v>233</v>
      </c>
      <c r="AT263" s="151" t="s">
        <v>165</v>
      </c>
      <c r="AU263" s="151" t="s">
        <v>86</v>
      </c>
      <c r="AY263" s="13" t="s">
        <v>163</v>
      </c>
      <c r="BE263" s="152">
        <f t="shared" si="59"/>
        <v>0</v>
      </c>
      <c r="BF263" s="152">
        <f t="shared" si="60"/>
        <v>63.6</v>
      </c>
      <c r="BG263" s="152">
        <f t="shared" si="61"/>
        <v>0</v>
      </c>
      <c r="BH263" s="152">
        <f t="shared" si="62"/>
        <v>0</v>
      </c>
      <c r="BI263" s="152">
        <f t="shared" si="63"/>
        <v>0</v>
      </c>
      <c r="BJ263" s="13" t="s">
        <v>86</v>
      </c>
      <c r="BK263" s="153">
        <f t="shared" si="64"/>
        <v>63.6</v>
      </c>
      <c r="BL263" s="13" t="s">
        <v>233</v>
      </c>
      <c r="BM263" s="151" t="s">
        <v>1067</v>
      </c>
    </row>
    <row r="264" spans="2:65" s="1" customFormat="1" ht="22.15" customHeight="1" x14ac:dyDescent="0.2">
      <c r="B264" s="115"/>
      <c r="C264" s="159" t="s">
        <v>682</v>
      </c>
      <c r="D264" s="159" t="s">
        <v>275</v>
      </c>
      <c r="E264" s="160" t="s">
        <v>622</v>
      </c>
      <c r="F264" s="161" t="s">
        <v>623</v>
      </c>
      <c r="G264" s="162" t="s">
        <v>187</v>
      </c>
      <c r="H264" s="163">
        <v>30</v>
      </c>
      <c r="I264" s="176">
        <v>2.57</v>
      </c>
      <c r="J264" s="177">
        <f t="shared" si="55"/>
        <v>77.099999999999994</v>
      </c>
      <c r="K264" s="164"/>
      <c r="L264" s="165"/>
      <c r="M264" s="166" t="s">
        <v>1</v>
      </c>
      <c r="N264" s="167" t="s">
        <v>39</v>
      </c>
      <c r="P264" s="149">
        <f t="shared" si="56"/>
        <v>0</v>
      </c>
      <c r="Q264" s="149">
        <v>2.5000000000000001E-4</v>
      </c>
      <c r="R264" s="149">
        <f t="shared" si="57"/>
        <v>7.4999999999999997E-3</v>
      </c>
      <c r="S264" s="149">
        <v>0</v>
      </c>
      <c r="T264" s="150">
        <f t="shared" si="58"/>
        <v>0</v>
      </c>
      <c r="AR264" s="151" t="s">
        <v>401</v>
      </c>
      <c r="AT264" s="151" t="s">
        <v>275</v>
      </c>
      <c r="AU264" s="151" t="s">
        <v>86</v>
      </c>
      <c r="AY264" s="13" t="s">
        <v>163</v>
      </c>
      <c r="BE264" s="152">
        <f t="shared" si="59"/>
        <v>0</v>
      </c>
      <c r="BF264" s="152">
        <f t="shared" si="60"/>
        <v>77.099999999999994</v>
      </c>
      <c r="BG264" s="152">
        <f t="shared" si="61"/>
        <v>0</v>
      </c>
      <c r="BH264" s="152">
        <f t="shared" si="62"/>
        <v>0</v>
      </c>
      <c r="BI264" s="152">
        <f t="shared" si="63"/>
        <v>0</v>
      </c>
      <c r="BJ264" s="13" t="s">
        <v>86</v>
      </c>
      <c r="BK264" s="153">
        <f t="shared" si="64"/>
        <v>77.099999999999994</v>
      </c>
      <c r="BL264" s="13" t="s">
        <v>233</v>
      </c>
      <c r="BM264" s="151" t="s">
        <v>1068</v>
      </c>
    </row>
    <row r="265" spans="2:65" s="1" customFormat="1" ht="22.15" customHeight="1" x14ac:dyDescent="0.2">
      <c r="B265" s="115"/>
      <c r="C265" s="141" t="s">
        <v>686</v>
      </c>
      <c r="D265" s="141" t="s">
        <v>165</v>
      </c>
      <c r="E265" s="142" t="s">
        <v>626</v>
      </c>
      <c r="F265" s="143" t="s">
        <v>627</v>
      </c>
      <c r="G265" s="144" t="s">
        <v>179</v>
      </c>
      <c r="H265" s="145">
        <v>43</v>
      </c>
      <c r="I265" s="174">
        <v>28.88</v>
      </c>
      <c r="J265" s="175">
        <f t="shared" si="55"/>
        <v>1241.8399999999999</v>
      </c>
      <c r="K265" s="147"/>
      <c r="L265" s="27"/>
      <c r="M265" s="148" t="s">
        <v>1</v>
      </c>
      <c r="N265" s="114" t="s">
        <v>39</v>
      </c>
      <c r="P265" s="149">
        <f t="shared" si="56"/>
        <v>0</v>
      </c>
      <c r="Q265" s="149">
        <v>2.0698000000000001E-3</v>
      </c>
      <c r="R265" s="149">
        <f t="shared" si="57"/>
        <v>8.9001400000000008E-2</v>
      </c>
      <c r="S265" s="149">
        <v>0</v>
      </c>
      <c r="T265" s="150">
        <f t="shared" si="58"/>
        <v>0</v>
      </c>
      <c r="AR265" s="151" t="s">
        <v>233</v>
      </c>
      <c r="AT265" s="151" t="s">
        <v>165</v>
      </c>
      <c r="AU265" s="151" t="s">
        <v>86</v>
      </c>
      <c r="AY265" s="13" t="s">
        <v>163</v>
      </c>
      <c r="BE265" s="152">
        <f t="shared" si="59"/>
        <v>0</v>
      </c>
      <c r="BF265" s="152">
        <f t="shared" si="60"/>
        <v>1241.8399999999999</v>
      </c>
      <c r="BG265" s="152">
        <f t="shared" si="61"/>
        <v>0</v>
      </c>
      <c r="BH265" s="152">
        <f t="shared" si="62"/>
        <v>0</v>
      </c>
      <c r="BI265" s="152">
        <f t="shared" si="63"/>
        <v>0</v>
      </c>
      <c r="BJ265" s="13" t="s">
        <v>86</v>
      </c>
      <c r="BK265" s="153">
        <f t="shared" si="64"/>
        <v>1241.8399999999999</v>
      </c>
      <c r="BL265" s="13" t="s">
        <v>233</v>
      </c>
      <c r="BM265" s="151" t="s">
        <v>1069</v>
      </c>
    </row>
    <row r="266" spans="2:65" s="1" customFormat="1" ht="22.15" customHeight="1" x14ac:dyDescent="0.2">
      <c r="B266" s="115"/>
      <c r="C266" s="141" t="s">
        <v>690</v>
      </c>
      <c r="D266" s="141" t="s">
        <v>165</v>
      </c>
      <c r="E266" s="142" t="s">
        <v>630</v>
      </c>
      <c r="F266" s="143" t="s">
        <v>631</v>
      </c>
      <c r="G266" s="144" t="s">
        <v>488</v>
      </c>
      <c r="H266" s="146">
        <v>1.95</v>
      </c>
      <c r="I266" s="174">
        <v>1.95</v>
      </c>
      <c r="J266" s="175">
        <f t="shared" si="55"/>
        <v>3.8029999999999999</v>
      </c>
      <c r="K266" s="147"/>
      <c r="L266" s="27"/>
      <c r="M266" s="148" t="s">
        <v>1</v>
      </c>
      <c r="N266" s="114" t="s">
        <v>39</v>
      </c>
      <c r="P266" s="149">
        <f t="shared" si="56"/>
        <v>0</v>
      </c>
      <c r="Q266" s="149">
        <v>0</v>
      </c>
      <c r="R266" s="149">
        <f t="shared" si="57"/>
        <v>0</v>
      </c>
      <c r="S266" s="149">
        <v>0</v>
      </c>
      <c r="T266" s="150">
        <f t="shared" si="58"/>
        <v>0</v>
      </c>
      <c r="AR266" s="151" t="s">
        <v>233</v>
      </c>
      <c r="AT266" s="151" t="s">
        <v>165</v>
      </c>
      <c r="AU266" s="151" t="s">
        <v>86</v>
      </c>
      <c r="AY266" s="13" t="s">
        <v>163</v>
      </c>
      <c r="BE266" s="152">
        <f t="shared" si="59"/>
        <v>0</v>
      </c>
      <c r="BF266" s="152">
        <f t="shared" si="60"/>
        <v>3.8029999999999999</v>
      </c>
      <c r="BG266" s="152">
        <f t="shared" si="61"/>
        <v>0</v>
      </c>
      <c r="BH266" s="152">
        <f t="shared" si="62"/>
        <v>0</v>
      </c>
      <c r="BI266" s="152">
        <f t="shared" si="63"/>
        <v>0</v>
      </c>
      <c r="BJ266" s="13" t="s">
        <v>86</v>
      </c>
      <c r="BK266" s="153">
        <f t="shared" si="64"/>
        <v>3.8029999999999999</v>
      </c>
      <c r="BL266" s="13" t="s">
        <v>233</v>
      </c>
      <c r="BM266" s="151" t="s">
        <v>1070</v>
      </c>
    </row>
    <row r="267" spans="2:65" s="11" customFormat="1" ht="22.9" customHeight="1" x14ac:dyDescent="0.2">
      <c r="B267" s="132"/>
      <c r="D267" s="133" t="s">
        <v>72</v>
      </c>
      <c r="E267" s="140" t="s">
        <v>633</v>
      </c>
      <c r="F267" s="140" t="s">
        <v>634</v>
      </c>
      <c r="I267" s="171"/>
      <c r="J267" s="173">
        <f>BK267</f>
        <v>1141.546</v>
      </c>
      <c r="L267" s="132"/>
      <c r="M267" s="135"/>
      <c r="P267" s="136">
        <f>P268</f>
        <v>0</v>
      </c>
      <c r="R267" s="136">
        <f>R268</f>
        <v>0</v>
      </c>
      <c r="T267" s="137">
        <f>T268</f>
        <v>0</v>
      </c>
      <c r="AR267" s="133" t="s">
        <v>86</v>
      </c>
      <c r="AT267" s="138" t="s">
        <v>72</v>
      </c>
      <c r="AU267" s="138" t="s">
        <v>80</v>
      </c>
      <c r="AY267" s="133" t="s">
        <v>163</v>
      </c>
      <c r="BK267" s="139">
        <f>BK268</f>
        <v>1141.546</v>
      </c>
    </row>
    <row r="268" spans="2:65" s="1" customFormat="1" ht="34.9" customHeight="1" x14ac:dyDescent="0.2">
      <c r="B268" s="115"/>
      <c r="C268" s="141" t="s">
        <v>694</v>
      </c>
      <c r="D268" s="141" t="s">
        <v>165</v>
      </c>
      <c r="E268" s="142" t="s">
        <v>636</v>
      </c>
      <c r="F268" s="143" t="s">
        <v>637</v>
      </c>
      <c r="G268" s="144" t="s">
        <v>168</v>
      </c>
      <c r="H268" s="145">
        <v>851.9</v>
      </c>
      <c r="I268" s="174">
        <v>1.34</v>
      </c>
      <c r="J268" s="175">
        <f>ROUND(I268*H268,3)</f>
        <v>1141.546</v>
      </c>
      <c r="K268" s="147"/>
      <c r="L268" s="27"/>
      <c r="M268" s="148" t="s">
        <v>1</v>
      </c>
      <c r="N268" s="114" t="s">
        <v>39</v>
      </c>
      <c r="P268" s="149">
        <f>O268*H268</f>
        <v>0</v>
      </c>
      <c r="Q268" s="149">
        <v>0</v>
      </c>
      <c r="R268" s="149">
        <f>Q268*H268</f>
        <v>0</v>
      </c>
      <c r="S268" s="149">
        <v>0</v>
      </c>
      <c r="T268" s="150">
        <f>S268*H268</f>
        <v>0</v>
      </c>
      <c r="AR268" s="151" t="s">
        <v>233</v>
      </c>
      <c r="AT268" s="151" t="s">
        <v>165</v>
      </c>
      <c r="AU268" s="151" t="s">
        <v>86</v>
      </c>
      <c r="AY268" s="13" t="s">
        <v>163</v>
      </c>
      <c r="BE268" s="152">
        <f>IF(N268="základná",J268,0)</f>
        <v>0</v>
      </c>
      <c r="BF268" s="152">
        <f>IF(N268="znížená",J268,0)</f>
        <v>1141.546</v>
      </c>
      <c r="BG268" s="152">
        <f>IF(N268="zákl. prenesená",J268,0)</f>
        <v>0</v>
      </c>
      <c r="BH268" s="152">
        <f>IF(N268="zníž. prenesená",J268,0)</f>
        <v>0</v>
      </c>
      <c r="BI268" s="152">
        <f>IF(N268="nulová",J268,0)</f>
        <v>0</v>
      </c>
      <c r="BJ268" s="13" t="s">
        <v>86</v>
      </c>
      <c r="BK268" s="153">
        <f>ROUND(I268*H268,3)</f>
        <v>1141.546</v>
      </c>
      <c r="BL268" s="13" t="s">
        <v>233</v>
      </c>
      <c r="BM268" s="151" t="s">
        <v>1071</v>
      </c>
    </row>
    <row r="269" spans="2:65" s="11" customFormat="1" ht="22.9" customHeight="1" x14ac:dyDescent="0.2">
      <c r="B269" s="132"/>
      <c r="D269" s="133" t="s">
        <v>72</v>
      </c>
      <c r="E269" s="140" t="s">
        <v>262</v>
      </c>
      <c r="F269" s="140" t="s">
        <v>263</v>
      </c>
      <c r="I269" s="171"/>
      <c r="J269" s="173">
        <f>BK269</f>
        <v>5372.39</v>
      </c>
      <c r="L269" s="132"/>
      <c r="M269" s="135"/>
      <c r="P269" s="136">
        <f>SUM(P270:P274)</f>
        <v>0</v>
      </c>
      <c r="R269" s="136">
        <f>SUM(R270:R274)</f>
        <v>0.76670799999999995</v>
      </c>
      <c r="T269" s="137">
        <f>SUM(T270:T274)</f>
        <v>0</v>
      </c>
      <c r="AR269" s="133" t="s">
        <v>86</v>
      </c>
      <c r="AT269" s="138" t="s">
        <v>72</v>
      </c>
      <c r="AU269" s="138" t="s">
        <v>80</v>
      </c>
      <c r="AY269" s="133" t="s">
        <v>163</v>
      </c>
      <c r="BK269" s="139">
        <f>SUM(BK270:BK274)</f>
        <v>5372.39</v>
      </c>
    </row>
    <row r="270" spans="2:65" s="1" customFormat="1" ht="22.15" customHeight="1" x14ac:dyDescent="0.2">
      <c r="B270" s="115"/>
      <c r="C270" s="141" t="s">
        <v>698</v>
      </c>
      <c r="D270" s="141" t="s">
        <v>165</v>
      </c>
      <c r="E270" s="142" t="s">
        <v>640</v>
      </c>
      <c r="F270" s="143" t="s">
        <v>641</v>
      </c>
      <c r="G270" s="144" t="s">
        <v>179</v>
      </c>
      <c r="H270" s="145">
        <v>61.6</v>
      </c>
      <c r="I270" s="174">
        <v>12.86</v>
      </c>
      <c r="J270" s="175">
        <f>ROUND(I270*H270,3)</f>
        <v>792.17600000000004</v>
      </c>
      <c r="K270" s="147"/>
      <c r="L270" s="27"/>
      <c r="M270" s="148" t="s">
        <v>1</v>
      </c>
      <c r="N270" s="114" t="s">
        <v>39</v>
      </c>
      <c r="P270" s="149">
        <f>O270*H270</f>
        <v>0</v>
      </c>
      <c r="Q270" s="149">
        <v>2.1499999999999999E-4</v>
      </c>
      <c r="R270" s="149">
        <f>Q270*H270</f>
        <v>1.3244000000000001E-2</v>
      </c>
      <c r="S270" s="149">
        <v>0</v>
      </c>
      <c r="T270" s="150">
        <f>S270*H270</f>
        <v>0</v>
      </c>
      <c r="AR270" s="151" t="s">
        <v>233</v>
      </c>
      <c r="AT270" s="151" t="s">
        <v>165</v>
      </c>
      <c r="AU270" s="151" t="s">
        <v>86</v>
      </c>
      <c r="AY270" s="13" t="s">
        <v>163</v>
      </c>
      <c r="BE270" s="152">
        <f>IF(N270="základná",J270,0)</f>
        <v>0</v>
      </c>
      <c r="BF270" s="152">
        <f>IF(N270="znížená",J270,0)</f>
        <v>792.17600000000004</v>
      </c>
      <c r="BG270" s="152">
        <f>IF(N270="zákl. prenesená",J270,0)</f>
        <v>0</v>
      </c>
      <c r="BH270" s="152">
        <f>IF(N270="zníž. prenesená",J270,0)</f>
        <v>0</v>
      </c>
      <c r="BI270" s="152">
        <f>IF(N270="nulová",J270,0)</f>
        <v>0</v>
      </c>
      <c r="BJ270" s="13" t="s">
        <v>86</v>
      </c>
      <c r="BK270" s="153">
        <f>ROUND(I270*H270,3)</f>
        <v>792.17600000000004</v>
      </c>
      <c r="BL270" s="13" t="s">
        <v>233</v>
      </c>
      <c r="BM270" s="151" t="s">
        <v>1072</v>
      </c>
    </row>
    <row r="271" spans="2:65" s="1" customFormat="1" ht="13.9" customHeight="1" x14ac:dyDescent="0.2">
      <c r="B271" s="115"/>
      <c r="C271" s="159" t="s">
        <v>702</v>
      </c>
      <c r="D271" s="159" t="s">
        <v>275</v>
      </c>
      <c r="E271" s="160" t="s">
        <v>644</v>
      </c>
      <c r="F271" s="161" t="s">
        <v>645</v>
      </c>
      <c r="G271" s="162" t="s">
        <v>168</v>
      </c>
      <c r="H271" s="163">
        <v>33.25</v>
      </c>
      <c r="I271" s="176">
        <v>126.16</v>
      </c>
      <c r="J271" s="177">
        <f>ROUND(I271*H271,3)</f>
        <v>4194.82</v>
      </c>
      <c r="K271" s="164"/>
      <c r="L271" s="165"/>
      <c r="M271" s="166" t="s">
        <v>1</v>
      </c>
      <c r="N271" s="167" t="s">
        <v>39</v>
      </c>
      <c r="P271" s="149">
        <f>O271*H271</f>
        <v>0</v>
      </c>
      <c r="Q271" s="149">
        <v>2.1999999999999999E-2</v>
      </c>
      <c r="R271" s="149">
        <f>Q271*H271</f>
        <v>0.73149999999999993</v>
      </c>
      <c r="S271" s="149">
        <v>0</v>
      </c>
      <c r="T271" s="150">
        <f>S271*H271</f>
        <v>0</v>
      </c>
      <c r="AR271" s="151" t="s">
        <v>401</v>
      </c>
      <c r="AT271" s="151" t="s">
        <v>275</v>
      </c>
      <c r="AU271" s="151" t="s">
        <v>86</v>
      </c>
      <c r="AY271" s="13" t="s">
        <v>163</v>
      </c>
      <c r="BE271" s="152">
        <f>IF(N271="základná",J271,0)</f>
        <v>0</v>
      </c>
      <c r="BF271" s="152">
        <f>IF(N271="znížená",J271,0)</f>
        <v>4194.82</v>
      </c>
      <c r="BG271" s="152">
        <f>IF(N271="zákl. prenesená",J271,0)</f>
        <v>0</v>
      </c>
      <c r="BH271" s="152">
        <f>IF(N271="zníž. prenesená",J271,0)</f>
        <v>0</v>
      </c>
      <c r="BI271" s="152">
        <f>IF(N271="nulová",J271,0)</f>
        <v>0</v>
      </c>
      <c r="BJ271" s="13" t="s">
        <v>86</v>
      </c>
      <c r="BK271" s="153">
        <f>ROUND(I271*H271,3)</f>
        <v>4194.82</v>
      </c>
      <c r="BL271" s="13" t="s">
        <v>233</v>
      </c>
      <c r="BM271" s="151" t="s">
        <v>1073</v>
      </c>
    </row>
    <row r="272" spans="2:65" s="1" customFormat="1" ht="22.15" customHeight="1" x14ac:dyDescent="0.2">
      <c r="B272" s="115"/>
      <c r="C272" s="141" t="s">
        <v>706</v>
      </c>
      <c r="D272" s="141" t="s">
        <v>165</v>
      </c>
      <c r="E272" s="142" t="s">
        <v>656</v>
      </c>
      <c r="F272" s="143" t="s">
        <v>657</v>
      </c>
      <c r="G272" s="144" t="s">
        <v>187</v>
      </c>
      <c r="H272" s="145">
        <v>7</v>
      </c>
      <c r="I272" s="174">
        <v>12.31</v>
      </c>
      <c r="J272" s="175">
        <f>ROUND(I272*H272,3)</f>
        <v>86.17</v>
      </c>
      <c r="K272" s="147"/>
      <c r="L272" s="27"/>
      <c r="M272" s="148" t="s">
        <v>1</v>
      </c>
      <c r="N272" s="114" t="s">
        <v>39</v>
      </c>
      <c r="P272" s="149">
        <f>O272*H272</f>
        <v>0</v>
      </c>
      <c r="Q272" s="149">
        <v>3.0400000000000002E-4</v>
      </c>
      <c r="R272" s="149">
        <f>Q272*H272</f>
        <v>2.1280000000000001E-3</v>
      </c>
      <c r="S272" s="149">
        <v>0</v>
      </c>
      <c r="T272" s="150">
        <f>S272*H272</f>
        <v>0</v>
      </c>
      <c r="AR272" s="151" t="s">
        <v>233</v>
      </c>
      <c r="AT272" s="151" t="s">
        <v>165</v>
      </c>
      <c r="AU272" s="151" t="s">
        <v>86</v>
      </c>
      <c r="AY272" s="13" t="s">
        <v>163</v>
      </c>
      <c r="BE272" s="152">
        <f>IF(N272="základná",J272,0)</f>
        <v>0</v>
      </c>
      <c r="BF272" s="152">
        <f>IF(N272="znížená",J272,0)</f>
        <v>86.17</v>
      </c>
      <c r="BG272" s="152">
        <f>IF(N272="zákl. prenesená",J272,0)</f>
        <v>0</v>
      </c>
      <c r="BH272" s="152">
        <f>IF(N272="zníž. prenesená",J272,0)</f>
        <v>0</v>
      </c>
      <c r="BI272" s="152">
        <f>IF(N272="nulová",J272,0)</f>
        <v>0</v>
      </c>
      <c r="BJ272" s="13" t="s">
        <v>86</v>
      </c>
      <c r="BK272" s="153">
        <f>ROUND(I272*H272,3)</f>
        <v>86.17</v>
      </c>
      <c r="BL272" s="13" t="s">
        <v>233</v>
      </c>
      <c r="BM272" s="151" t="s">
        <v>1074</v>
      </c>
    </row>
    <row r="273" spans="2:65" s="1" customFormat="1" ht="13.9" customHeight="1" x14ac:dyDescent="0.2">
      <c r="B273" s="115"/>
      <c r="C273" s="159" t="s">
        <v>712</v>
      </c>
      <c r="D273" s="159" t="s">
        <v>275</v>
      </c>
      <c r="E273" s="160" t="s">
        <v>664</v>
      </c>
      <c r="F273" s="161" t="s">
        <v>665</v>
      </c>
      <c r="G273" s="162" t="s">
        <v>179</v>
      </c>
      <c r="H273" s="163">
        <v>17.399999999999999</v>
      </c>
      <c r="I273" s="176">
        <v>17.16</v>
      </c>
      <c r="J273" s="177">
        <f>ROUND(I273*H273,3)</f>
        <v>298.584</v>
      </c>
      <c r="K273" s="164"/>
      <c r="L273" s="165"/>
      <c r="M273" s="166" t="s">
        <v>1</v>
      </c>
      <c r="N273" s="167" t="s">
        <v>39</v>
      </c>
      <c r="P273" s="149">
        <f>O273*H273</f>
        <v>0</v>
      </c>
      <c r="Q273" s="149">
        <v>1.14E-3</v>
      </c>
      <c r="R273" s="149">
        <f>Q273*H273</f>
        <v>1.9835999999999996E-2</v>
      </c>
      <c r="S273" s="149">
        <v>0</v>
      </c>
      <c r="T273" s="150">
        <f>S273*H273</f>
        <v>0</v>
      </c>
      <c r="AR273" s="151" t="s">
        <v>401</v>
      </c>
      <c r="AT273" s="151" t="s">
        <v>275</v>
      </c>
      <c r="AU273" s="151" t="s">
        <v>86</v>
      </c>
      <c r="AY273" s="13" t="s">
        <v>163</v>
      </c>
      <c r="BE273" s="152">
        <f>IF(N273="základná",J273,0)</f>
        <v>0</v>
      </c>
      <c r="BF273" s="152">
        <f>IF(N273="znížená",J273,0)</f>
        <v>298.584</v>
      </c>
      <c r="BG273" s="152">
        <f>IF(N273="zákl. prenesená",J273,0)</f>
        <v>0</v>
      </c>
      <c r="BH273" s="152">
        <f>IF(N273="zníž. prenesená",J273,0)</f>
        <v>0</v>
      </c>
      <c r="BI273" s="152">
        <f>IF(N273="nulová",J273,0)</f>
        <v>0</v>
      </c>
      <c r="BJ273" s="13" t="s">
        <v>86</v>
      </c>
      <c r="BK273" s="153">
        <f>ROUND(I273*H273,3)</f>
        <v>298.584</v>
      </c>
      <c r="BL273" s="13" t="s">
        <v>233</v>
      </c>
      <c r="BM273" s="151" t="s">
        <v>1075</v>
      </c>
    </row>
    <row r="274" spans="2:65" s="1" customFormat="1" ht="22.15" customHeight="1" x14ac:dyDescent="0.2">
      <c r="B274" s="115"/>
      <c r="C274" s="141" t="s">
        <v>716</v>
      </c>
      <c r="D274" s="141" t="s">
        <v>165</v>
      </c>
      <c r="E274" s="142" t="s">
        <v>668</v>
      </c>
      <c r="F274" s="143" t="s">
        <v>669</v>
      </c>
      <c r="G274" s="144" t="s">
        <v>488</v>
      </c>
      <c r="H274" s="146">
        <v>0.8</v>
      </c>
      <c r="I274" s="174">
        <v>0.8</v>
      </c>
      <c r="J274" s="175">
        <f>ROUND(I274*H274,3)</f>
        <v>0.64</v>
      </c>
      <c r="K274" s="147"/>
      <c r="L274" s="27"/>
      <c r="M274" s="148" t="s">
        <v>1</v>
      </c>
      <c r="N274" s="114" t="s">
        <v>39</v>
      </c>
      <c r="P274" s="149">
        <f>O274*H274</f>
        <v>0</v>
      </c>
      <c r="Q274" s="149">
        <v>0</v>
      </c>
      <c r="R274" s="149">
        <f>Q274*H274</f>
        <v>0</v>
      </c>
      <c r="S274" s="149">
        <v>0</v>
      </c>
      <c r="T274" s="150">
        <f>S274*H274</f>
        <v>0</v>
      </c>
      <c r="AR274" s="151" t="s">
        <v>233</v>
      </c>
      <c r="AT274" s="151" t="s">
        <v>165</v>
      </c>
      <c r="AU274" s="151" t="s">
        <v>86</v>
      </c>
      <c r="AY274" s="13" t="s">
        <v>163</v>
      </c>
      <c r="BE274" s="152">
        <f>IF(N274="základná",J274,0)</f>
        <v>0</v>
      </c>
      <c r="BF274" s="152">
        <f>IF(N274="znížená",J274,0)</f>
        <v>0.64</v>
      </c>
      <c r="BG274" s="152">
        <f>IF(N274="zákl. prenesená",J274,0)</f>
        <v>0</v>
      </c>
      <c r="BH274" s="152">
        <f>IF(N274="zníž. prenesená",J274,0)</f>
        <v>0</v>
      </c>
      <c r="BI274" s="152">
        <f>IF(N274="nulová",J274,0)</f>
        <v>0</v>
      </c>
      <c r="BJ274" s="13" t="s">
        <v>86</v>
      </c>
      <c r="BK274" s="153">
        <f>ROUND(I274*H274,3)</f>
        <v>0.64</v>
      </c>
      <c r="BL274" s="13" t="s">
        <v>233</v>
      </c>
      <c r="BM274" s="151" t="s">
        <v>1076</v>
      </c>
    </row>
    <row r="275" spans="2:65" s="11" customFormat="1" ht="22.9" customHeight="1" x14ac:dyDescent="0.2">
      <c r="B275" s="132"/>
      <c r="D275" s="133" t="s">
        <v>72</v>
      </c>
      <c r="E275" s="140" t="s">
        <v>268</v>
      </c>
      <c r="F275" s="140" t="s">
        <v>269</v>
      </c>
      <c r="I275" s="171"/>
      <c r="J275" s="173">
        <f>BK275</f>
        <v>17341.121999999999</v>
      </c>
      <c r="L275" s="132"/>
      <c r="M275" s="135"/>
      <c r="P275" s="136">
        <f>SUM(P276:P283)</f>
        <v>0</v>
      </c>
      <c r="R275" s="136">
        <f>SUM(R276:R283)</f>
        <v>1.034097</v>
      </c>
      <c r="T275" s="137">
        <f>SUM(T276:T283)</f>
        <v>0</v>
      </c>
      <c r="AR275" s="133" t="s">
        <v>86</v>
      </c>
      <c r="AT275" s="138" t="s">
        <v>72</v>
      </c>
      <c r="AU275" s="138" t="s">
        <v>80</v>
      </c>
      <c r="AY275" s="133" t="s">
        <v>163</v>
      </c>
      <c r="BK275" s="139">
        <f>SUM(BK276:BK283)</f>
        <v>17341.121999999999</v>
      </c>
    </row>
    <row r="276" spans="2:65" s="1" customFormat="1" ht="34.9" customHeight="1" x14ac:dyDescent="0.2">
      <c r="B276" s="115"/>
      <c r="C276" s="141" t="s">
        <v>720</v>
      </c>
      <c r="D276" s="141" t="s">
        <v>165</v>
      </c>
      <c r="E276" s="142" t="s">
        <v>1077</v>
      </c>
      <c r="F276" s="143" t="s">
        <v>1078</v>
      </c>
      <c r="G276" s="144" t="s">
        <v>187</v>
      </c>
      <c r="H276" s="145">
        <v>5</v>
      </c>
      <c r="I276" s="174">
        <v>2000</v>
      </c>
      <c r="J276" s="175">
        <f t="shared" ref="J276:J283" si="65">ROUND(I276*H276,3)</f>
        <v>10000</v>
      </c>
      <c r="K276" s="147"/>
      <c r="L276" s="27"/>
      <c r="M276" s="148" t="s">
        <v>1</v>
      </c>
      <c r="N276" s="114" t="s">
        <v>39</v>
      </c>
      <c r="P276" s="149">
        <f t="shared" ref="P276:P283" si="66">O276*H276</f>
        <v>0</v>
      </c>
      <c r="Q276" s="149">
        <v>9.3000000000000005E-4</v>
      </c>
      <c r="R276" s="149">
        <f t="shared" ref="R276:R283" si="67">Q276*H276</f>
        <v>4.6500000000000005E-3</v>
      </c>
      <c r="S276" s="149">
        <v>0</v>
      </c>
      <c r="T276" s="150">
        <f t="shared" ref="T276:T283" si="68">S276*H276</f>
        <v>0</v>
      </c>
      <c r="AR276" s="151" t="s">
        <v>233</v>
      </c>
      <c r="AT276" s="151" t="s">
        <v>165</v>
      </c>
      <c r="AU276" s="151" t="s">
        <v>86</v>
      </c>
      <c r="AY276" s="13" t="s">
        <v>163</v>
      </c>
      <c r="BE276" s="152">
        <f t="shared" ref="BE276:BE283" si="69">IF(N276="základná",J276,0)</f>
        <v>0</v>
      </c>
      <c r="BF276" s="152">
        <f t="shared" ref="BF276:BF283" si="70">IF(N276="znížená",J276,0)</f>
        <v>10000</v>
      </c>
      <c r="BG276" s="152">
        <f t="shared" ref="BG276:BG283" si="71">IF(N276="zákl. prenesená",J276,0)</f>
        <v>0</v>
      </c>
      <c r="BH276" s="152">
        <f t="shared" ref="BH276:BH283" si="72">IF(N276="zníž. prenesená",J276,0)</f>
        <v>0</v>
      </c>
      <c r="BI276" s="152">
        <f t="shared" ref="BI276:BI283" si="73">IF(N276="nulová",J276,0)</f>
        <v>0</v>
      </c>
      <c r="BJ276" s="13" t="s">
        <v>86</v>
      </c>
      <c r="BK276" s="153">
        <f t="shared" ref="BK276:BK283" si="74">ROUND(I276*H276,3)</f>
        <v>10000</v>
      </c>
      <c r="BL276" s="13" t="s">
        <v>233</v>
      </c>
      <c r="BM276" s="151" t="s">
        <v>1079</v>
      </c>
    </row>
    <row r="277" spans="2:65" s="1" customFormat="1" ht="22.15" customHeight="1" x14ac:dyDescent="0.2">
      <c r="B277" s="115"/>
      <c r="C277" s="141" t="s">
        <v>724</v>
      </c>
      <c r="D277" s="141" t="s">
        <v>165</v>
      </c>
      <c r="E277" s="142" t="s">
        <v>1080</v>
      </c>
      <c r="F277" s="143" t="s">
        <v>1081</v>
      </c>
      <c r="G277" s="144" t="s">
        <v>179</v>
      </c>
      <c r="H277" s="145">
        <v>30.4</v>
      </c>
      <c r="I277" s="174">
        <v>20.02</v>
      </c>
      <c r="J277" s="175">
        <f t="shared" si="65"/>
        <v>608.60799999999995</v>
      </c>
      <c r="K277" s="147"/>
      <c r="L277" s="27"/>
      <c r="M277" s="148" t="s">
        <v>1</v>
      </c>
      <c r="N277" s="114" t="s">
        <v>39</v>
      </c>
      <c r="P277" s="149">
        <f t="shared" si="66"/>
        <v>0</v>
      </c>
      <c r="Q277" s="149">
        <v>2.1499999999999999E-4</v>
      </c>
      <c r="R277" s="149">
        <f t="shared" si="67"/>
        <v>6.5359999999999993E-3</v>
      </c>
      <c r="S277" s="149">
        <v>0</v>
      </c>
      <c r="T277" s="150">
        <f t="shared" si="68"/>
        <v>0</v>
      </c>
      <c r="AR277" s="151" t="s">
        <v>233</v>
      </c>
      <c r="AT277" s="151" t="s">
        <v>165</v>
      </c>
      <c r="AU277" s="151" t="s">
        <v>86</v>
      </c>
      <c r="AY277" s="13" t="s">
        <v>163</v>
      </c>
      <c r="BE277" s="152">
        <f t="shared" si="69"/>
        <v>0</v>
      </c>
      <c r="BF277" s="152">
        <f t="shared" si="70"/>
        <v>608.60799999999995</v>
      </c>
      <c r="BG277" s="152">
        <f t="shared" si="71"/>
        <v>0</v>
      </c>
      <c r="BH277" s="152">
        <f t="shared" si="72"/>
        <v>0</v>
      </c>
      <c r="BI277" s="152">
        <f t="shared" si="73"/>
        <v>0</v>
      </c>
      <c r="BJ277" s="13" t="s">
        <v>86</v>
      </c>
      <c r="BK277" s="153">
        <f t="shared" si="74"/>
        <v>608.60799999999995</v>
      </c>
      <c r="BL277" s="13" t="s">
        <v>233</v>
      </c>
      <c r="BM277" s="151" t="s">
        <v>1082</v>
      </c>
    </row>
    <row r="278" spans="2:65" s="1" customFormat="1" ht="22.15" customHeight="1" x14ac:dyDescent="0.2">
      <c r="B278" s="115"/>
      <c r="C278" s="159" t="s">
        <v>729</v>
      </c>
      <c r="D278" s="159" t="s">
        <v>275</v>
      </c>
      <c r="E278" s="160" t="s">
        <v>1083</v>
      </c>
      <c r="F278" s="161" t="s">
        <v>1084</v>
      </c>
      <c r="G278" s="162" t="s">
        <v>168</v>
      </c>
      <c r="H278" s="163">
        <v>26.46</v>
      </c>
      <c r="I278" s="176">
        <v>216</v>
      </c>
      <c r="J278" s="177">
        <f t="shared" si="65"/>
        <v>5715.36</v>
      </c>
      <c r="K278" s="164"/>
      <c r="L278" s="165"/>
      <c r="M278" s="166" t="s">
        <v>1</v>
      </c>
      <c r="N278" s="167" t="s">
        <v>39</v>
      </c>
      <c r="P278" s="149">
        <f t="shared" si="66"/>
        <v>0</v>
      </c>
      <c r="Q278" s="149">
        <v>3.2000000000000001E-2</v>
      </c>
      <c r="R278" s="149">
        <f t="shared" si="67"/>
        <v>0.84672000000000003</v>
      </c>
      <c r="S278" s="149">
        <v>0</v>
      </c>
      <c r="T278" s="150">
        <f t="shared" si="68"/>
        <v>0</v>
      </c>
      <c r="AR278" s="151" t="s">
        <v>401</v>
      </c>
      <c r="AT278" s="151" t="s">
        <v>275</v>
      </c>
      <c r="AU278" s="151" t="s">
        <v>86</v>
      </c>
      <c r="AY278" s="13" t="s">
        <v>163</v>
      </c>
      <c r="BE278" s="152">
        <f t="shared" si="69"/>
        <v>0</v>
      </c>
      <c r="BF278" s="152">
        <f t="shared" si="70"/>
        <v>5715.36</v>
      </c>
      <c r="BG278" s="152">
        <f t="shared" si="71"/>
        <v>0</v>
      </c>
      <c r="BH278" s="152">
        <f t="shared" si="72"/>
        <v>0</v>
      </c>
      <c r="BI278" s="152">
        <f t="shared" si="73"/>
        <v>0</v>
      </c>
      <c r="BJ278" s="13" t="s">
        <v>86</v>
      </c>
      <c r="BK278" s="153">
        <f t="shared" si="74"/>
        <v>5715.36</v>
      </c>
      <c r="BL278" s="13" t="s">
        <v>233</v>
      </c>
      <c r="BM278" s="151" t="s">
        <v>1085</v>
      </c>
    </row>
    <row r="279" spans="2:65" s="1" customFormat="1" ht="13.9" customHeight="1" x14ac:dyDescent="0.2">
      <c r="B279" s="115"/>
      <c r="C279" s="141" t="s">
        <v>1086</v>
      </c>
      <c r="D279" s="141" t="s">
        <v>165</v>
      </c>
      <c r="E279" s="142" t="s">
        <v>679</v>
      </c>
      <c r="F279" s="143" t="s">
        <v>1087</v>
      </c>
      <c r="G279" s="144" t="s">
        <v>179</v>
      </c>
      <c r="H279" s="145">
        <v>9.1999999999999993</v>
      </c>
      <c r="I279" s="174">
        <v>15.32</v>
      </c>
      <c r="J279" s="175">
        <f t="shared" si="65"/>
        <v>140.94399999999999</v>
      </c>
      <c r="K279" s="147"/>
      <c r="L279" s="27"/>
      <c r="M279" s="148" t="s">
        <v>1</v>
      </c>
      <c r="N279" s="114" t="s">
        <v>39</v>
      </c>
      <c r="P279" s="149">
        <f t="shared" si="66"/>
        <v>0</v>
      </c>
      <c r="Q279" s="149">
        <v>4.0999999999999999E-4</v>
      </c>
      <c r="R279" s="149">
        <f t="shared" si="67"/>
        <v>3.7719999999999997E-3</v>
      </c>
      <c r="S279" s="149">
        <v>0</v>
      </c>
      <c r="T279" s="150">
        <f t="shared" si="68"/>
        <v>0</v>
      </c>
      <c r="AR279" s="151" t="s">
        <v>233</v>
      </c>
      <c r="AT279" s="151" t="s">
        <v>165</v>
      </c>
      <c r="AU279" s="151" t="s">
        <v>86</v>
      </c>
      <c r="AY279" s="13" t="s">
        <v>163</v>
      </c>
      <c r="BE279" s="152">
        <f t="shared" si="69"/>
        <v>0</v>
      </c>
      <c r="BF279" s="152">
        <f t="shared" si="70"/>
        <v>140.94399999999999</v>
      </c>
      <c r="BG279" s="152">
        <f t="shared" si="71"/>
        <v>0</v>
      </c>
      <c r="BH279" s="152">
        <f t="shared" si="72"/>
        <v>0</v>
      </c>
      <c r="BI279" s="152">
        <f t="shared" si="73"/>
        <v>0</v>
      </c>
      <c r="BJ279" s="13" t="s">
        <v>86</v>
      </c>
      <c r="BK279" s="153">
        <f t="shared" si="74"/>
        <v>140.94399999999999</v>
      </c>
      <c r="BL279" s="13" t="s">
        <v>233</v>
      </c>
      <c r="BM279" s="151" t="s">
        <v>1088</v>
      </c>
    </row>
    <row r="280" spans="2:65" s="1" customFormat="1" ht="13.9" customHeight="1" x14ac:dyDescent="0.2">
      <c r="B280" s="115"/>
      <c r="C280" s="159" t="s">
        <v>1089</v>
      </c>
      <c r="D280" s="159" t="s">
        <v>275</v>
      </c>
      <c r="E280" s="160" t="s">
        <v>683</v>
      </c>
      <c r="F280" s="161" t="s">
        <v>1090</v>
      </c>
      <c r="G280" s="162" t="s">
        <v>187</v>
      </c>
      <c r="H280" s="163">
        <v>1</v>
      </c>
      <c r="I280" s="176">
        <v>420</v>
      </c>
      <c r="J280" s="177">
        <f t="shared" si="65"/>
        <v>420</v>
      </c>
      <c r="K280" s="164"/>
      <c r="L280" s="165"/>
      <c r="M280" s="166" t="s">
        <v>1</v>
      </c>
      <c r="N280" s="167" t="s">
        <v>39</v>
      </c>
      <c r="P280" s="149">
        <f t="shared" si="66"/>
        <v>0</v>
      </c>
      <c r="Q280" s="149">
        <v>8.5000000000000006E-2</v>
      </c>
      <c r="R280" s="149">
        <f t="shared" si="67"/>
        <v>8.5000000000000006E-2</v>
      </c>
      <c r="S280" s="149">
        <v>0</v>
      </c>
      <c r="T280" s="150">
        <f t="shared" si="68"/>
        <v>0</v>
      </c>
      <c r="AR280" s="151" t="s">
        <v>401</v>
      </c>
      <c r="AT280" s="151" t="s">
        <v>275</v>
      </c>
      <c r="AU280" s="151" t="s">
        <v>86</v>
      </c>
      <c r="AY280" s="13" t="s">
        <v>163</v>
      </c>
      <c r="BE280" s="152">
        <f t="shared" si="69"/>
        <v>0</v>
      </c>
      <c r="BF280" s="152">
        <f t="shared" si="70"/>
        <v>420</v>
      </c>
      <c r="BG280" s="152">
        <f t="shared" si="71"/>
        <v>0</v>
      </c>
      <c r="BH280" s="152">
        <f t="shared" si="72"/>
        <v>0</v>
      </c>
      <c r="BI280" s="152">
        <f t="shared" si="73"/>
        <v>0</v>
      </c>
      <c r="BJ280" s="13" t="s">
        <v>86</v>
      </c>
      <c r="BK280" s="153">
        <f t="shared" si="74"/>
        <v>420</v>
      </c>
      <c r="BL280" s="13" t="s">
        <v>233</v>
      </c>
      <c r="BM280" s="151" t="s">
        <v>1091</v>
      </c>
    </row>
    <row r="281" spans="2:65" s="1" customFormat="1" ht="13.9" customHeight="1" x14ac:dyDescent="0.2">
      <c r="B281" s="115"/>
      <c r="C281" s="141" t="s">
        <v>1092</v>
      </c>
      <c r="D281" s="141" t="s">
        <v>165</v>
      </c>
      <c r="E281" s="142" t="s">
        <v>1093</v>
      </c>
      <c r="F281" s="143" t="s">
        <v>1087</v>
      </c>
      <c r="G281" s="144" t="s">
        <v>179</v>
      </c>
      <c r="H281" s="145">
        <v>5.9</v>
      </c>
      <c r="I281" s="174">
        <v>20</v>
      </c>
      <c r="J281" s="175">
        <f t="shared" si="65"/>
        <v>118</v>
      </c>
      <c r="K281" s="147"/>
      <c r="L281" s="27"/>
      <c r="M281" s="148" t="s">
        <v>1</v>
      </c>
      <c r="N281" s="114" t="s">
        <v>39</v>
      </c>
      <c r="P281" s="149">
        <f t="shared" si="66"/>
        <v>0</v>
      </c>
      <c r="Q281" s="149">
        <v>4.0999999999999999E-4</v>
      </c>
      <c r="R281" s="149">
        <f t="shared" si="67"/>
        <v>2.4190000000000001E-3</v>
      </c>
      <c r="S281" s="149">
        <v>0</v>
      </c>
      <c r="T281" s="150">
        <f t="shared" si="68"/>
        <v>0</v>
      </c>
      <c r="AR281" s="151" t="s">
        <v>233</v>
      </c>
      <c r="AT281" s="151" t="s">
        <v>165</v>
      </c>
      <c r="AU281" s="151" t="s">
        <v>86</v>
      </c>
      <c r="AY281" s="13" t="s">
        <v>163</v>
      </c>
      <c r="BE281" s="152">
        <f t="shared" si="69"/>
        <v>0</v>
      </c>
      <c r="BF281" s="152">
        <f t="shared" si="70"/>
        <v>118</v>
      </c>
      <c r="BG281" s="152">
        <f t="shared" si="71"/>
        <v>0</v>
      </c>
      <c r="BH281" s="152">
        <f t="shared" si="72"/>
        <v>0</v>
      </c>
      <c r="BI281" s="152">
        <f t="shared" si="73"/>
        <v>0</v>
      </c>
      <c r="BJ281" s="13" t="s">
        <v>86</v>
      </c>
      <c r="BK281" s="153">
        <f t="shared" si="74"/>
        <v>118</v>
      </c>
      <c r="BL281" s="13" t="s">
        <v>233</v>
      </c>
      <c r="BM281" s="151" t="s">
        <v>1094</v>
      </c>
    </row>
    <row r="282" spans="2:65" s="1" customFormat="1" ht="13.9" customHeight="1" x14ac:dyDescent="0.2">
      <c r="B282" s="115"/>
      <c r="C282" s="159" t="s">
        <v>1095</v>
      </c>
      <c r="D282" s="159" t="s">
        <v>275</v>
      </c>
      <c r="E282" s="160" t="s">
        <v>1096</v>
      </c>
      <c r="F282" s="161" t="s">
        <v>1097</v>
      </c>
      <c r="G282" s="162" t="s">
        <v>187</v>
      </c>
      <c r="H282" s="163">
        <v>1</v>
      </c>
      <c r="I282" s="176">
        <v>337</v>
      </c>
      <c r="J282" s="177">
        <f t="shared" si="65"/>
        <v>337</v>
      </c>
      <c r="K282" s="164"/>
      <c r="L282" s="165"/>
      <c r="M282" s="166" t="s">
        <v>1</v>
      </c>
      <c r="N282" s="167" t="s">
        <v>39</v>
      </c>
      <c r="P282" s="149">
        <f t="shared" si="66"/>
        <v>0</v>
      </c>
      <c r="Q282" s="149">
        <v>8.5000000000000006E-2</v>
      </c>
      <c r="R282" s="149">
        <f t="shared" si="67"/>
        <v>8.5000000000000006E-2</v>
      </c>
      <c r="S282" s="149">
        <v>0</v>
      </c>
      <c r="T282" s="150">
        <f t="shared" si="68"/>
        <v>0</v>
      </c>
      <c r="AR282" s="151" t="s">
        <v>401</v>
      </c>
      <c r="AT282" s="151" t="s">
        <v>275</v>
      </c>
      <c r="AU282" s="151" t="s">
        <v>86</v>
      </c>
      <c r="AY282" s="13" t="s">
        <v>163</v>
      </c>
      <c r="BE282" s="152">
        <f t="shared" si="69"/>
        <v>0</v>
      </c>
      <c r="BF282" s="152">
        <f t="shared" si="70"/>
        <v>337</v>
      </c>
      <c r="BG282" s="152">
        <f t="shared" si="71"/>
        <v>0</v>
      </c>
      <c r="BH282" s="152">
        <f t="shared" si="72"/>
        <v>0</v>
      </c>
      <c r="BI282" s="152">
        <f t="shared" si="73"/>
        <v>0</v>
      </c>
      <c r="BJ282" s="13" t="s">
        <v>86</v>
      </c>
      <c r="BK282" s="153">
        <f t="shared" si="74"/>
        <v>337</v>
      </c>
      <c r="BL282" s="13" t="s">
        <v>233</v>
      </c>
      <c r="BM282" s="151" t="s">
        <v>1098</v>
      </c>
    </row>
    <row r="283" spans="2:65" s="1" customFormat="1" ht="22.15" customHeight="1" x14ac:dyDescent="0.2">
      <c r="B283" s="115"/>
      <c r="C283" s="141" t="s">
        <v>1099</v>
      </c>
      <c r="D283" s="141" t="s">
        <v>165</v>
      </c>
      <c r="E283" s="142" t="s">
        <v>707</v>
      </c>
      <c r="F283" s="143" t="s">
        <v>708</v>
      </c>
      <c r="G283" s="144" t="s">
        <v>488</v>
      </c>
      <c r="H283" s="146">
        <v>1.1000000000000001</v>
      </c>
      <c r="I283" s="174">
        <v>1.1000000000000001</v>
      </c>
      <c r="J283" s="175">
        <f t="shared" si="65"/>
        <v>1.21</v>
      </c>
      <c r="K283" s="147"/>
      <c r="L283" s="27"/>
      <c r="M283" s="148" t="s">
        <v>1</v>
      </c>
      <c r="N283" s="114" t="s">
        <v>39</v>
      </c>
      <c r="P283" s="149">
        <f t="shared" si="66"/>
        <v>0</v>
      </c>
      <c r="Q283" s="149">
        <v>0</v>
      </c>
      <c r="R283" s="149">
        <f t="shared" si="67"/>
        <v>0</v>
      </c>
      <c r="S283" s="149">
        <v>0</v>
      </c>
      <c r="T283" s="150">
        <f t="shared" si="68"/>
        <v>0</v>
      </c>
      <c r="AR283" s="151" t="s">
        <v>233</v>
      </c>
      <c r="AT283" s="151" t="s">
        <v>165</v>
      </c>
      <c r="AU283" s="151" t="s">
        <v>86</v>
      </c>
      <c r="AY283" s="13" t="s">
        <v>163</v>
      </c>
      <c r="BE283" s="152">
        <f t="shared" si="69"/>
        <v>0</v>
      </c>
      <c r="BF283" s="152">
        <f t="shared" si="70"/>
        <v>1.21</v>
      </c>
      <c r="BG283" s="152">
        <f t="shared" si="71"/>
        <v>0</v>
      </c>
      <c r="BH283" s="152">
        <f t="shared" si="72"/>
        <v>0</v>
      </c>
      <c r="BI283" s="152">
        <f t="shared" si="73"/>
        <v>0</v>
      </c>
      <c r="BJ283" s="13" t="s">
        <v>86</v>
      </c>
      <c r="BK283" s="153">
        <f t="shared" si="74"/>
        <v>1.21</v>
      </c>
      <c r="BL283" s="13" t="s">
        <v>233</v>
      </c>
      <c r="BM283" s="151" t="s">
        <v>1100</v>
      </c>
    </row>
    <row r="284" spans="2:65" s="11" customFormat="1" ht="22.9" customHeight="1" x14ac:dyDescent="0.2">
      <c r="B284" s="132"/>
      <c r="D284" s="133" t="s">
        <v>72</v>
      </c>
      <c r="E284" s="140" t="s">
        <v>710</v>
      </c>
      <c r="F284" s="140" t="s">
        <v>711</v>
      </c>
      <c r="I284" s="171"/>
      <c r="J284" s="173">
        <f>BK284</f>
        <v>95.021000000000001</v>
      </c>
      <c r="L284" s="132"/>
      <c r="M284" s="135"/>
      <c r="P284" s="136">
        <f>SUM(P285:P286)</f>
        <v>0</v>
      </c>
      <c r="R284" s="136">
        <f>SUM(R285:R286)</f>
        <v>1.3865824000000001E-2</v>
      </c>
      <c r="T284" s="137">
        <f>SUM(T285:T286)</f>
        <v>0</v>
      </c>
      <c r="AR284" s="133" t="s">
        <v>86</v>
      </c>
      <c r="AT284" s="138" t="s">
        <v>72</v>
      </c>
      <c r="AU284" s="138" t="s">
        <v>80</v>
      </c>
      <c r="AY284" s="133" t="s">
        <v>163</v>
      </c>
      <c r="BK284" s="139">
        <f>SUM(BK285:BK286)</f>
        <v>95.021000000000001</v>
      </c>
    </row>
    <row r="285" spans="2:65" s="1" customFormat="1" ht="22.15" customHeight="1" x14ac:dyDescent="0.2">
      <c r="B285" s="115"/>
      <c r="C285" s="141" t="s">
        <v>1101</v>
      </c>
      <c r="D285" s="141" t="s">
        <v>165</v>
      </c>
      <c r="E285" s="142" t="s">
        <v>713</v>
      </c>
      <c r="F285" s="143" t="s">
        <v>714</v>
      </c>
      <c r="G285" s="144" t="s">
        <v>168</v>
      </c>
      <c r="H285" s="145">
        <v>31.36</v>
      </c>
      <c r="I285" s="174">
        <v>1.31</v>
      </c>
      <c r="J285" s="175">
        <f>ROUND(I285*H285,3)</f>
        <v>41.082000000000001</v>
      </c>
      <c r="K285" s="147"/>
      <c r="L285" s="27"/>
      <c r="M285" s="148" t="s">
        <v>1</v>
      </c>
      <c r="N285" s="114" t="s">
        <v>39</v>
      </c>
      <c r="P285" s="149">
        <f>O285*H285</f>
        <v>0</v>
      </c>
      <c r="Q285" s="149">
        <v>1.6574999999999999E-4</v>
      </c>
      <c r="R285" s="149">
        <f>Q285*H285</f>
        <v>5.19792E-3</v>
      </c>
      <c r="S285" s="149">
        <v>0</v>
      </c>
      <c r="T285" s="150">
        <f>S285*H285</f>
        <v>0</v>
      </c>
      <c r="AR285" s="151" t="s">
        <v>233</v>
      </c>
      <c r="AT285" s="151" t="s">
        <v>165</v>
      </c>
      <c r="AU285" s="151" t="s">
        <v>86</v>
      </c>
      <c r="AY285" s="13" t="s">
        <v>163</v>
      </c>
      <c r="BE285" s="152">
        <f>IF(N285="základná",J285,0)</f>
        <v>0</v>
      </c>
      <c r="BF285" s="152">
        <f>IF(N285="znížená",J285,0)</f>
        <v>41.082000000000001</v>
      </c>
      <c r="BG285" s="152">
        <f>IF(N285="zákl. prenesená",J285,0)</f>
        <v>0</v>
      </c>
      <c r="BH285" s="152">
        <f>IF(N285="zníž. prenesená",J285,0)</f>
        <v>0</v>
      </c>
      <c r="BI285" s="152">
        <f>IF(N285="nulová",J285,0)</f>
        <v>0</v>
      </c>
      <c r="BJ285" s="13" t="s">
        <v>86</v>
      </c>
      <c r="BK285" s="153">
        <f>ROUND(I285*H285,3)</f>
        <v>41.082000000000001</v>
      </c>
      <c r="BL285" s="13" t="s">
        <v>233</v>
      </c>
      <c r="BM285" s="151" t="s">
        <v>1102</v>
      </c>
    </row>
    <row r="286" spans="2:65" s="1" customFormat="1" ht="34.9" customHeight="1" x14ac:dyDescent="0.2">
      <c r="B286" s="115"/>
      <c r="C286" s="141" t="s">
        <v>1103</v>
      </c>
      <c r="D286" s="141" t="s">
        <v>165</v>
      </c>
      <c r="E286" s="142" t="s">
        <v>717</v>
      </c>
      <c r="F286" s="143" t="s">
        <v>718</v>
      </c>
      <c r="G286" s="144" t="s">
        <v>168</v>
      </c>
      <c r="H286" s="145">
        <v>31.36</v>
      </c>
      <c r="I286" s="174">
        <v>1.72</v>
      </c>
      <c r="J286" s="175">
        <f>ROUND(I286*H286,3)</f>
        <v>53.939</v>
      </c>
      <c r="K286" s="147"/>
      <c r="L286" s="27"/>
      <c r="M286" s="154" t="s">
        <v>1</v>
      </c>
      <c r="N286" s="155" t="s">
        <v>39</v>
      </c>
      <c r="O286" s="156"/>
      <c r="P286" s="157">
        <f>O286*H286</f>
        <v>0</v>
      </c>
      <c r="Q286" s="157">
        <v>2.764E-4</v>
      </c>
      <c r="R286" s="157">
        <f>Q286*H286</f>
        <v>8.6679040000000006E-3</v>
      </c>
      <c r="S286" s="157">
        <v>0</v>
      </c>
      <c r="T286" s="158">
        <f>S286*H286</f>
        <v>0</v>
      </c>
      <c r="AR286" s="151" t="s">
        <v>233</v>
      </c>
      <c r="AT286" s="151" t="s">
        <v>165</v>
      </c>
      <c r="AU286" s="151" t="s">
        <v>86</v>
      </c>
      <c r="AY286" s="13" t="s">
        <v>163</v>
      </c>
      <c r="BE286" s="152">
        <f>IF(N286="základná",J286,0)</f>
        <v>0</v>
      </c>
      <c r="BF286" s="152">
        <f>IF(N286="znížená",J286,0)</f>
        <v>53.939</v>
      </c>
      <c r="BG286" s="152">
        <f>IF(N286="zákl. prenesená",J286,0)</f>
        <v>0</v>
      </c>
      <c r="BH286" s="152">
        <f>IF(N286="zníž. prenesená",J286,0)</f>
        <v>0</v>
      </c>
      <c r="BI286" s="152">
        <f>IF(N286="nulová",J286,0)</f>
        <v>0</v>
      </c>
      <c r="BJ286" s="13" t="s">
        <v>86</v>
      </c>
      <c r="BK286" s="153">
        <f>ROUND(I286*H286,3)</f>
        <v>53.939</v>
      </c>
      <c r="BL286" s="13" t="s">
        <v>233</v>
      </c>
      <c r="BM286" s="151" t="s">
        <v>1104</v>
      </c>
    </row>
    <row r="287" spans="2:65" s="1" customFormat="1" ht="6.95" customHeight="1" x14ac:dyDescent="0.2">
      <c r="B287" s="39"/>
      <c r="C287" s="40"/>
      <c r="D287" s="40"/>
      <c r="E287" s="40"/>
      <c r="F287" s="40"/>
      <c r="G287" s="40"/>
      <c r="H287" s="40"/>
      <c r="I287" s="40"/>
      <c r="J287" s="40"/>
      <c r="K287" s="40"/>
      <c r="L287" s="27"/>
    </row>
  </sheetData>
  <autoFilter ref="C148:K286" xr:uid="{00000000-0009-0000-0000-000006000000}"/>
  <mergeCells count="17">
    <mergeCell ref="E20:H20"/>
    <mergeCell ref="E29:H29"/>
    <mergeCell ref="E141:H141"/>
    <mergeCell ref="E139:H139"/>
    <mergeCell ref="L2:V2"/>
    <mergeCell ref="D123:F123"/>
    <mergeCell ref="D124:F124"/>
    <mergeCell ref="D125:F125"/>
    <mergeCell ref="E137:H137"/>
    <mergeCell ref="E85:H85"/>
    <mergeCell ref="E87:H87"/>
    <mergeCell ref="E89:H89"/>
    <mergeCell ref="D121:F121"/>
    <mergeCell ref="D122:F122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90"/>
  <sheetViews>
    <sheetView showGridLines="0" topLeftCell="A46" workbookViewId="0">
      <selection activeCell="G77" sqref="G77"/>
    </sheetView>
  </sheetViews>
  <sheetFormatPr defaultRowHeight="11.2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2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108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117</v>
      </c>
      <c r="L4" s="16"/>
      <c r="M4" s="8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14</v>
      </c>
      <c r="L6" s="16"/>
    </row>
    <row r="7" spans="2:46" ht="27" customHeight="1" x14ac:dyDescent="0.2">
      <c r="B7" s="16"/>
      <c r="E7" s="224" t="str">
        <f>'Rekapitulácia stavby'!K6</f>
        <v>SPŠ J. Murgaša B.Bystrica - kompletná rekonštrukcia objektov - zníženie energetickej náročnosti</v>
      </c>
      <c r="F7" s="227"/>
      <c r="G7" s="227"/>
      <c r="H7" s="227"/>
      <c r="L7" s="16"/>
    </row>
    <row r="8" spans="2:46" ht="12" customHeight="1" x14ac:dyDescent="0.2">
      <c r="B8" s="16"/>
      <c r="D8" s="23" t="s">
        <v>118</v>
      </c>
      <c r="L8" s="16"/>
    </row>
    <row r="9" spans="2:46" s="1" customFormat="1" ht="14.45" customHeight="1" x14ac:dyDescent="0.2">
      <c r="B9" s="27"/>
      <c r="E9" s="224" t="s">
        <v>1105</v>
      </c>
      <c r="F9" s="223"/>
      <c r="G9" s="223"/>
      <c r="H9" s="223"/>
      <c r="L9" s="27"/>
    </row>
    <row r="10" spans="2:46" s="1" customFormat="1" ht="12" customHeight="1" x14ac:dyDescent="0.2">
      <c r="B10" s="27"/>
      <c r="D10" s="23" t="s">
        <v>120</v>
      </c>
      <c r="L10" s="27"/>
    </row>
    <row r="11" spans="2:46" s="1" customFormat="1" ht="15.6" customHeight="1" x14ac:dyDescent="0.2">
      <c r="B11" s="27"/>
      <c r="E11" s="185" t="s">
        <v>1106</v>
      </c>
      <c r="F11" s="223"/>
      <c r="G11" s="223"/>
      <c r="H11" s="223"/>
      <c r="L11" s="27"/>
    </row>
    <row r="12" spans="2:46" s="1" customFormat="1" x14ac:dyDescent="0.2">
      <c r="B12" s="27"/>
      <c r="L12" s="27"/>
    </row>
    <row r="13" spans="2:46" s="1" customFormat="1" ht="12" customHeight="1" x14ac:dyDescent="0.2">
      <c r="B13" s="27"/>
      <c r="D13" s="23" t="s">
        <v>16</v>
      </c>
      <c r="F13" s="21" t="s">
        <v>1</v>
      </c>
      <c r="I13" s="23" t="s">
        <v>17</v>
      </c>
      <c r="J13" s="21" t="s">
        <v>1</v>
      </c>
      <c r="L13" s="27"/>
    </row>
    <row r="14" spans="2:46" s="1" customFormat="1" ht="12" customHeight="1" x14ac:dyDescent="0.2">
      <c r="B14" s="27"/>
      <c r="D14" s="23" t="s">
        <v>18</v>
      </c>
      <c r="F14" s="21" t="s">
        <v>19</v>
      </c>
      <c r="I14" s="23" t="s">
        <v>20</v>
      </c>
      <c r="J14" s="47">
        <f>'Rekapitulácia stavby'!AN8</f>
        <v>44630</v>
      </c>
      <c r="L14" s="27"/>
    </row>
    <row r="15" spans="2:46" s="1" customFormat="1" ht="10.9" customHeight="1" x14ac:dyDescent="0.2">
      <c r="B15" s="27"/>
      <c r="L15" s="27"/>
    </row>
    <row r="16" spans="2:46" s="1" customFormat="1" ht="12" customHeight="1" x14ac:dyDescent="0.2">
      <c r="B16" s="27"/>
      <c r="D16" s="23" t="s">
        <v>21</v>
      </c>
      <c r="I16" s="23" t="s">
        <v>22</v>
      </c>
      <c r="J16" s="21" t="s">
        <v>1</v>
      </c>
      <c r="L16" s="27"/>
    </row>
    <row r="17" spans="2:12" s="1" customFormat="1" ht="18" customHeight="1" x14ac:dyDescent="0.2">
      <c r="B17" s="27"/>
      <c r="E17" s="21" t="s">
        <v>23</v>
      </c>
      <c r="I17" s="23" t="s">
        <v>24</v>
      </c>
      <c r="J17" s="21" t="s">
        <v>1</v>
      </c>
      <c r="L17" s="27"/>
    </row>
    <row r="18" spans="2:12" s="1" customFormat="1" ht="6.95" customHeight="1" x14ac:dyDescent="0.2">
      <c r="B18" s="27"/>
      <c r="L18" s="27"/>
    </row>
    <row r="19" spans="2:12" s="1" customFormat="1" ht="12" customHeight="1" x14ac:dyDescent="0.2">
      <c r="B19" s="27"/>
      <c r="D19" s="23" t="s">
        <v>25</v>
      </c>
      <c r="I19" s="23" t="s">
        <v>22</v>
      </c>
      <c r="J19" s="24" t="str">
        <f>'Rekapitulácia stavby'!AN13</f>
        <v>47210621</v>
      </c>
      <c r="L19" s="27"/>
    </row>
    <row r="20" spans="2:12" s="1" customFormat="1" ht="18" customHeight="1" x14ac:dyDescent="0.2">
      <c r="B20" s="27"/>
      <c r="E20" s="228" t="str">
        <f>'Rekapitulácia stavby'!E14</f>
        <v>VERÓNY OaS s.r.o., Priemyselná 936/3, Krupina</v>
      </c>
      <c r="F20" s="196"/>
      <c r="G20" s="196"/>
      <c r="H20" s="196"/>
      <c r="I20" s="23" t="s">
        <v>24</v>
      </c>
      <c r="J20" s="24" t="str">
        <f>'Rekapitulácia stavby'!AN14</f>
        <v>SK 2023810382</v>
      </c>
      <c r="L20" s="27"/>
    </row>
    <row r="21" spans="2:12" s="1" customFormat="1" ht="6.95" customHeight="1" x14ac:dyDescent="0.2">
      <c r="B21" s="27"/>
      <c r="L21" s="27"/>
    </row>
    <row r="22" spans="2:12" s="1" customFormat="1" ht="12" customHeight="1" x14ac:dyDescent="0.2">
      <c r="B22" s="27"/>
      <c r="D22" s="23" t="s">
        <v>26</v>
      </c>
      <c r="I22" s="23" t="s">
        <v>22</v>
      </c>
      <c r="J22" s="21" t="s">
        <v>1</v>
      </c>
      <c r="L22" s="27"/>
    </row>
    <row r="23" spans="2:12" s="1" customFormat="1" ht="18" customHeight="1" x14ac:dyDescent="0.2">
      <c r="B23" s="27"/>
      <c r="E23" s="21" t="s">
        <v>27</v>
      </c>
      <c r="I23" s="23" t="s">
        <v>24</v>
      </c>
      <c r="J23" s="21" t="s">
        <v>1</v>
      </c>
      <c r="L23" s="27"/>
    </row>
    <row r="24" spans="2:12" s="1" customFormat="1" ht="6.95" customHeight="1" x14ac:dyDescent="0.2">
      <c r="B24" s="27"/>
      <c r="L24" s="27"/>
    </row>
    <row r="25" spans="2:12" s="1" customFormat="1" ht="12" customHeight="1" x14ac:dyDescent="0.2">
      <c r="B25" s="27"/>
      <c r="D25" s="23" t="s">
        <v>30</v>
      </c>
      <c r="I25" s="23" t="s">
        <v>22</v>
      </c>
      <c r="J25" s="21" t="str">
        <f>IF('Rekapitulácia stavby'!AN19="","",'Rekapitulácia stavby'!AN19)</f>
        <v/>
      </c>
      <c r="L25" s="27"/>
    </row>
    <row r="26" spans="2:12" s="1" customFormat="1" ht="18" customHeight="1" x14ac:dyDescent="0.2">
      <c r="B26" s="27"/>
      <c r="E26" s="21" t="str">
        <f>IF('Rekapitulácia stavby'!E20="","",'Rekapitulácia stavby'!E20)</f>
        <v xml:space="preserve"> </v>
      </c>
      <c r="I26" s="23" t="s">
        <v>24</v>
      </c>
      <c r="J26" s="21" t="str">
        <f>IF('Rekapitulácia stavby'!AN20="","",'Rekapitulácia stavby'!AN20)</f>
        <v/>
      </c>
      <c r="L26" s="27"/>
    </row>
    <row r="27" spans="2:12" s="1" customFormat="1" ht="6.95" customHeight="1" x14ac:dyDescent="0.2">
      <c r="B27" s="27"/>
      <c r="L27" s="27"/>
    </row>
    <row r="28" spans="2:12" s="1" customFormat="1" ht="12" customHeight="1" x14ac:dyDescent="0.2">
      <c r="B28" s="27"/>
      <c r="D28" s="23" t="s">
        <v>32</v>
      </c>
      <c r="L28" s="27"/>
    </row>
    <row r="29" spans="2:12" s="7" customFormat="1" ht="14.45" customHeight="1" x14ac:dyDescent="0.2">
      <c r="B29" s="88"/>
      <c r="E29" s="201" t="s">
        <v>1</v>
      </c>
      <c r="F29" s="201"/>
      <c r="G29" s="201"/>
      <c r="H29" s="201"/>
      <c r="L29" s="88"/>
    </row>
    <row r="30" spans="2:12" s="1" customFormat="1" ht="6.95" customHeight="1" x14ac:dyDescent="0.2">
      <c r="B30" s="27"/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D32" s="21" t="s">
        <v>122</v>
      </c>
      <c r="J32" s="89">
        <f>J98</f>
        <v>28599.413000000004</v>
      </c>
      <c r="L32" s="27"/>
    </row>
    <row r="33" spans="2:12" s="1" customFormat="1" ht="14.45" customHeight="1" x14ac:dyDescent="0.2">
      <c r="B33" s="27"/>
      <c r="D33" s="90" t="s">
        <v>123</v>
      </c>
      <c r="J33" s="89">
        <f>J112</f>
        <v>0</v>
      </c>
      <c r="L33" s="27"/>
    </row>
    <row r="34" spans="2:12" s="1" customFormat="1" ht="25.35" customHeight="1" x14ac:dyDescent="0.2">
      <c r="B34" s="27"/>
      <c r="D34" s="91" t="s">
        <v>33</v>
      </c>
      <c r="J34" s="60">
        <f>ROUND(J32 + J33, 2)</f>
        <v>28599.41</v>
      </c>
      <c r="L34" s="27"/>
    </row>
    <row r="35" spans="2:12" s="1" customFormat="1" ht="6.95" customHeight="1" x14ac:dyDescent="0.2">
      <c r="B35" s="27"/>
      <c r="D35" s="48"/>
      <c r="E35" s="48"/>
      <c r="F35" s="48"/>
      <c r="G35" s="48"/>
      <c r="H35" s="48"/>
      <c r="I35" s="48"/>
      <c r="J35" s="48"/>
      <c r="K35" s="48"/>
      <c r="L35" s="27"/>
    </row>
    <row r="36" spans="2:12" s="1" customFormat="1" ht="14.45" customHeight="1" x14ac:dyDescent="0.2">
      <c r="B36" s="27"/>
      <c r="F36" s="30" t="s">
        <v>35</v>
      </c>
      <c r="I36" s="30" t="s">
        <v>34</v>
      </c>
      <c r="J36" s="30" t="s">
        <v>36</v>
      </c>
      <c r="L36" s="27"/>
    </row>
    <row r="37" spans="2:12" s="1" customFormat="1" ht="14.45" customHeight="1" x14ac:dyDescent="0.2">
      <c r="B37" s="27"/>
      <c r="D37" s="92" t="s">
        <v>37</v>
      </c>
      <c r="E37" s="23" t="s">
        <v>38</v>
      </c>
      <c r="F37" s="80">
        <f>ROUND((SUM(BE112:BE119) + SUM(BE141:BE189)),  2)</f>
        <v>0</v>
      </c>
      <c r="I37" s="93">
        <v>0.2</v>
      </c>
      <c r="J37" s="80">
        <f>ROUND(((SUM(BE112:BE119) + SUM(BE141:BE189))*I37),  2)</f>
        <v>0</v>
      </c>
      <c r="L37" s="27"/>
    </row>
    <row r="38" spans="2:12" s="1" customFormat="1" ht="14.45" customHeight="1" x14ac:dyDescent="0.2">
      <c r="B38" s="27"/>
      <c r="E38" s="23" t="s">
        <v>39</v>
      </c>
      <c r="F38" s="80">
        <f>ROUND((SUM(BF112:BF119) + SUM(BF141:BF189)),  2)</f>
        <v>28599.41</v>
      </c>
      <c r="I38" s="93">
        <v>0.2</v>
      </c>
      <c r="J38" s="80">
        <f>ROUND(((SUM(BF112:BF119) + SUM(BF141:BF189))*I38),  2)</f>
        <v>5719.88</v>
      </c>
      <c r="L38" s="27"/>
    </row>
    <row r="39" spans="2:12" s="1" customFormat="1" ht="14.45" hidden="1" customHeight="1" x14ac:dyDescent="0.2">
      <c r="B39" s="27"/>
      <c r="E39" s="23" t="s">
        <v>40</v>
      </c>
      <c r="F39" s="80">
        <f>ROUND((SUM(BG112:BG119) + SUM(BG141:BG189)),  2)</f>
        <v>0</v>
      </c>
      <c r="I39" s="93">
        <v>0.2</v>
      </c>
      <c r="J39" s="80">
        <f>0</f>
        <v>0</v>
      </c>
      <c r="L39" s="27"/>
    </row>
    <row r="40" spans="2:12" s="1" customFormat="1" ht="14.45" hidden="1" customHeight="1" x14ac:dyDescent="0.2">
      <c r="B40" s="27"/>
      <c r="E40" s="23" t="s">
        <v>41</v>
      </c>
      <c r="F40" s="80">
        <f>ROUND((SUM(BH112:BH119) + SUM(BH141:BH189)),  2)</f>
        <v>0</v>
      </c>
      <c r="I40" s="93">
        <v>0.2</v>
      </c>
      <c r="J40" s="80">
        <f>0</f>
        <v>0</v>
      </c>
      <c r="L40" s="27"/>
    </row>
    <row r="41" spans="2:12" s="1" customFormat="1" ht="14.45" hidden="1" customHeight="1" x14ac:dyDescent="0.2">
      <c r="B41" s="27"/>
      <c r="E41" s="23" t="s">
        <v>42</v>
      </c>
      <c r="F41" s="80">
        <f>ROUND((SUM(BI112:BI119) + SUM(BI141:BI189)),  2)</f>
        <v>0</v>
      </c>
      <c r="I41" s="93">
        <v>0</v>
      </c>
      <c r="J41" s="80">
        <f>0</f>
        <v>0</v>
      </c>
      <c r="L41" s="27"/>
    </row>
    <row r="42" spans="2:12" s="1" customFormat="1" ht="6.95" customHeight="1" x14ac:dyDescent="0.2">
      <c r="B42" s="27"/>
      <c r="L42" s="27"/>
    </row>
    <row r="43" spans="2:12" s="1" customFormat="1" ht="25.35" customHeight="1" x14ac:dyDescent="0.2">
      <c r="B43" s="27"/>
      <c r="C43" s="94"/>
      <c r="D43" s="95" t="s">
        <v>43</v>
      </c>
      <c r="E43" s="51"/>
      <c r="F43" s="51"/>
      <c r="G43" s="96" t="s">
        <v>44</v>
      </c>
      <c r="H43" s="97" t="s">
        <v>45</v>
      </c>
      <c r="I43" s="51"/>
      <c r="J43" s="98">
        <f>SUM(J34:J41)</f>
        <v>34319.29</v>
      </c>
      <c r="K43" s="99"/>
      <c r="L43" s="27"/>
    </row>
    <row r="44" spans="2:12" s="1" customFormat="1" ht="14.45" customHeight="1" x14ac:dyDescent="0.2">
      <c r="B44" s="27"/>
      <c r="L44" s="27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7"/>
      <c r="D61" s="38" t="s">
        <v>48</v>
      </c>
      <c r="E61" s="29"/>
      <c r="F61" s="100" t="s">
        <v>49</v>
      </c>
      <c r="G61" s="38" t="s">
        <v>48</v>
      </c>
      <c r="H61" s="29"/>
      <c r="I61" s="29"/>
      <c r="J61" s="101" t="s">
        <v>49</v>
      </c>
      <c r="K61" s="29"/>
      <c r="L61" s="27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7"/>
      <c r="D76" s="38" t="s">
        <v>48</v>
      </c>
      <c r="E76" s="29"/>
      <c r="F76" s="100" t="s">
        <v>49</v>
      </c>
      <c r="G76" s="38" t="s">
        <v>1492</v>
      </c>
      <c r="H76" s="29"/>
      <c r="I76" s="29"/>
      <c r="J76" s="101" t="s">
        <v>49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12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 x14ac:dyDescent="0.2">
      <c r="B82" s="27"/>
      <c r="C82" s="17" t="s">
        <v>124</v>
      </c>
      <c r="L82" s="27"/>
    </row>
    <row r="83" spans="2:12" s="1" customFormat="1" ht="6.95" customHeight="1" x14ac:dyDescent="0.2">
      <c r="B83" s="27"/>
      <c r="L83" s="27"/>
    </row>
    <row r="84" spans="2:12" s="1" customFormat="1" ht="12" customHeight="1" x14ac:dyDescent="0.2">
      <c r="B84" s="27"/>
      <c r="C84" s="23" t="s">
        <v>14</v>
      </c>
      <c r="L84" s="27"/>
    </row>
    <row r="85" spans="2:12" s="1" customFormat="1" ht="27" customHeight="1" x14ac:dyDescent="0.2">
      <c r="B85" s="27"/>
      <c r="E85" s="224" t="str">
        <f>E7</f>
        <v>SPŠ J. Murgaša B.Bystrica - kompletná rekonštrukcia objektov - zníženie energetickej náročnosti</v>
      </c>
      <c r="F85" s="227"/>
      <c r="G85" s="227"/>
      <c r="H85" s="227"/>
      <c r="L85" s="27"/>
    </row>
    <row r="86" spans="2:12" ht="12" customHeight="1" x14ac:dyDescent="0.2">
      <c r="B86" s="16"/>
      <c r="C86" s="23" t="s">
        <v>118</v>
      </c>
      <c r="L86" s="16"/>
    </row>
    <row r="87" spans="2:12" s="1" customFormat="1" ht="14.45" customHeight="1" x14ac:dyDescent="0.2">
      <c r="B87" s="27"/>
      <c r="E87" s="224" t="s">
        <v>1105</v>
      </c>
      <c r="F87" s="223"/>
      <c r="G87" s="223"/>
      <c r="H87" s="223"/>
      <c r="L87" s="27"/>
    </row>
    <row r="88" spans="2:12" s="1" customFormat="1" ht="12" customHeight="1" x14ac:dyDescent="0.2">
      <c r="B88" s="27"/>
      <c r="C88" s="23" t="s">
        <v>120</v>
      </c>
      <c r="L88" s="27"/>
    </row>
    <row r="89" spans="2:12" s="1" customFormat="1" ht="15.6" customHeight="1" x14ac:dyDescent="0.2">
      <c r="B89" s="27"/>
      <c r="E89" s="185" t="str">
        <f>E11</f>
        <v>D1 - Búracie práce</v>
      </c>
      <c r="F89" s="223"/>
      <c r="G89" s="223"/>
      <c r="H89" s="223"/>
      <c r="L89" s="27"/>
    </row>
    <row r="90" spans="2:12" s="1" customFormat="1" ht="6.95" customHeight="1" x14ac:dyDescent="0.2">
      <c r="B90" s="27"/>
      <c r="L90" s="27"/>
    </row>
    <row r="91" spans="2:12" s="1" customFormat="1" ht="12" customHeight="1" x14ac:dyDescent="0.2">
      <c r="B91" s="27"/>
      <c r="C91" s="23" t="s">
        <v>18</v>
      </c>
      <c r="F91" s="21" t="str">
        <f>F14</f>
        <v>Hurbanova 6, 975 18 BB</v>
      </c>
      <c r="I91" s="23" t="s">
        <v>20</v>
      </c>
      <c r="J91" s="47">
        <f>IF(J14="","",J14)</f>
        <v>44630</v>
      </c>
      <c r="L91" s="27"/>
    </row>
    <row r="92" spans="2:12" s="1" customFormat="1" ht="6.95" customHeight="1" x14ac:dyDescent="0.2">
      <c r="B92" s="27"/>
      <c r="L92" s="27"/>
    </row>
    <row r="93" spans="2:12" s="1" customFormat="1" ht="40.9" customHeight="1" x14ac:dyDescent="0.2">
      <c r="B93" s="27"/>
      <c r="C93" s="23" t="s">
        <v>21</v>
      </c>
      <c r="F93" s="21" t="str">
        <f>E17</f>
        <v>SPŠ J. Murgaša, Banská Bystrica</v>
      </c>
      <c r="I93" s="23" t="s">
        <v>26</v>
      </c>
      <c r="J93" s="25" t="str">
        <f>E23</f>
        <v>VISIA s.r.o ,Sládkovičova 2052/50A Šala</v>
      </c>
      <c r="L93" s="27"/>
    </row>
    <row r="94" spans="2:12" s="1" customFormat="1" ht="15.6" customHeight="1" x14ac:dyDescent="0.2">
      <c r="B94" s="27"/>
      <c r="C94" s="23" t="s">
        <v>25</v>
      </c>
      <c r="F94" s="21" t="str">
        <f>IF(E20="","",E20)</f>
        <v>VERÓNY OaS s.r.o., Priemyselná 936/3, Krupina</v>
      </c>
      <c r="I94" s="23" t="s">
        <v>30</v>
      </c>
      <c r="J94" s="25" t="str">
        <f>E26</f>
        <v xml:space="preserve"> </v>
      </c>
      <c r="L94" s="27"/>
    </row>
    <row r="95" spans="2:12" s="1" customFormat="1" ht="10.35" customHeight="1" x14ac:dyDescent="0.2">
      <c r="B95" s="27"/>
      <c r="L95" s="27"/>
    </row>
    <row r="96" spans="2:12" s="1" customFormat="1" ht="29.25" customHeight="1" x14ac:dyDescent="0.2">
      <c r="B96" s="27"/>
      <c r="C96" s="102" t="s">
        <v>125</v>
      </c>
      <c r="D96" s="94"/>
      <c r="E96" s="94"/>
      <c r="F96" s="94"/>
      <c r="G96" s="94"/>
      <c r="H96" s="94"/>
      <c r="I96" s="94"/>
      <c r="J96" s="103" t="s">
        <v>126</v>
      </c>
      <c r="K96" s="94"/>
      <c r="L96" s="27"/>
    </row>
    <row r="97" spans="2:47" s="1" customFormat="1" ht="10.35" customHeight="1" x14ac:dyDescent="0.2">
      <c r="B97" s="27"/>
      <c r="L97" s="27"/>
    </row>
    <row r="98" spans="2:47" s="1" customFormat="1" ht="22.9" customHeight="1" x14ac:dyDescent="0.2">
      <c r="B98" s="27"/>
      <c r="C98" s="104" t="s">
        <v>127</v>
      </c>
      <c r="J98" s="60">
        <f>J141</f>
        <v>28599.413000000004</v>
      </c>
      <c r="L98" s="27"/>
      <c r="AU98" s="13" t="s">
        <v>128</v>
      </c>
    </row>
    <row r="99" spans="2:47" s="8" customFormat="1" ht="24.95" customHeight="1" x14ac:dyDescent="0.2">
      <c r="B99" s="105"/>
      <c r="D99" s="106" t="s">
        <v>129</v>
      </c>
      <c r="E99" s="107"/>
      <c r="F99" s="107"/>
      <c r="G99" s="107"/>
      <c r="H99" s="107"/>
      <c r="I99" s="107"/>
      <c r="J99" s="108">
        <f>J142</f>
        <v>25887.119000000002</v>
      </c>
      <c r="L99" s="105"/>
    </row>
    <row r="100" spans="2:47" s="9" customFormat="1" ht="19.899999999999999" customHeight="1" x14ac:dyDescent="0.2">
      <c r="B100" s="109"/>
      <c r="D100" s="110" t="s">
        <v>130</v>
      </c>
      <c r="E100" s="111"/>
      <c r="F100" s="111"/>
      <c r="G100" s="111"/>
      <c r="H100" s="111"/>
      <c r="I100" s="111"/>
      <c r="J100" s="112">
        <f>J143</f>
        <v>1330.04</v>
      </c>
      <c r="L100" s="109"/>
    </row>
    <row r="101" spans="2:47" s="9" customFormat="1" ht="19.899999999999999" customHeight="1" x14ac:dyDescent="0.2">
      <c r="B101" s="109"/>
      <c r="D101" s="110" t="s">
        <v>131</v>
      </c>
      <c r="E101" s="111"/>
      <c r="F101" s="111"/>
      <c r="G101" s="111"/>
      <c r="H101" s="111"/>
      <c r="I101" s="111"/>
      <c r="J101" s="112">
        <f>J146</f>
        <v>24557.079000000002</v>
      </c>
      <c r="L101" s="109"/>
    </row>
    <row r="102" spans="2:47" s="8" customFormat="1" ht="24.95" customHeight="1" x14ac:dyDescent="0.2">
      <c r="B102" s="105"/>
      <c r="D102" s="106" t="s">
        <v>132</v>
      </c>
      <c r="E102" s="107"/>
      <c r="F102" s="107"/>
      <c r="G102" s="107"/>
      <c r="H102" s="107"/>
      <c r="I102" s="107"/>
      <c r="J102" s="108">
        <f>J164</f>
        <v>2294.0539999999996</v>
      </c>
      <c r="L102" s="105"/>
    </row>
    <row r="103" spans="2:47" s="9" customFormat="1" ht="19.899999999999999" customHeight="1" x14ac:dyDescent="0.2">
      <c r="B103" s="109"/>
      <c r="D103" s="110" t="s">
        <v>297</v>
      </c>
      <c r="E103" s="111"/>
      <c r="F103" s="111"/>
      <c r="G103" s="111"/>
      <c r="H103" s="111"/>
      <c r="I103" s="111"/>
      <c r="J103" s="112">
        <f>J165</f>
        <v>1101.192</v>
      </c>
      <c r="L103" s="109"/>
    </row>
    <row r="104" spans="2:47" s="9" customFormat="1" ht="19.899999999999999" customHeight="1" x14ac:dyDescent="0.2">
      <c r="B104" s="109"/>
      <c r="D104" s="110" t="s">
        <v>133</v>
      </c>
      <c r="E104" s="111"/>
      <c r="F104" s="111"/>
      <c r="G104" s="111"/>
      <c r="H104" s="111"/>
      <c r="I104" s="111"/>
      <c r="J104" s="112">
        <f>J168</f>
        <v>60.2</v>
      </c>
      <c r="L104" s="109"/>
    </row>
    <row r="105" spans="2:47" s="9" customFormat="1" ht="19.899999999999999" customHeight="1" x14ac:dyDescent="0.2">
      <c r="B105" s="109"/>
      <c r="D105" s="110" t="s">
        <v>134</v>
      </c>
      <c r="E105" s="111"/>
      <c r="F105" s="111"/>
      <c r="G105" s="111"/>
      <c r="H105" s="111"/>
      <c r="I105" s="111"/>
      <c r="J105" s="112">
        <f>J170</f>
        <v>831.86199999999997</v>
      </c>
      <c r="L105" s="109"/>
    </row>
    <row r="106" spans="2:47" s="9" customFormat="1" ht="19.899999999999999" customHeight="1" x14ac:dyDescent="0.2">
      <c r="B106" s="109"/>
      <c r="D106" s="110" t="s">
        <v>135</v>
      </c>
      <c r="E106" s="111"/>
      <c r="F106" s="111"/>
      <c r="G106" s="111"/>
      <c r="H106" s="111"/>
      <c r="I106" s="111"/>
      <c r="J106" s="112">
        <f>J181</f>
        <v>17.600000000000001</v>
      </c>
      <c r="L106" s="109"/>
    </row>
    <row r="107" spans="2:47" s="9" customFormat="1" ht="19.899999999999999" customHeight="1" x14ac:dyDescent="0.2">
      <c r="B107" s="109"/>
      <c r="D107" s="110" t="s">
        <v>136</v>
      </c>
      <c r="E107" s="111"/>
      <c r="F107" s="111"/>
      <c r="G107" s="111"/>
      <c r="H107" s="111"/>
      <c r="I107" s="111"/>
      <c r="J107" s="112">
        <f>J183</f>
        <v>283.2</v>
      </c>
      <c r="L107" s="109"/>
    </row>
    <row r="108" spans="2:47" s="8" customFormat="1" ht="24.95" customHeight="1" x14ac:dyDescent="0.2">
      <c r="B108" s="105"/>
      <c r="D108" s="106" t="s">
        <v>137</v>
      </c>
      <c r="E108" s="107"/>
      <c r="F108" s="107"/>
      <c r="G108" s="107"/>
      <c r="H108" s="107"/>
      <c r="I108" s="107"/>
      <c r="J108" s="108">
        <f>J185</f>
        <v>418.23999999999995</v>
      </c>
      <c r="L108" s="105"/>
    </row>
    <row r="109" spans="2:47" s="9" customFormat="1" ht="19.899999999999999" customHeight="1" x14ac:dyDescent="0.2">
      <c r="B109" s="109"/>
      <c r="D109" s="110" t="s">
        <v>138</v>
      </c>
      <c r="E109" s="111"/>
      <c r="F109" s="111"/>
      <c r="G109" s="111"/>
      <c r="H109" s="111"/>
      <c r="I109" s="111"/>
      <c r="J109" s="112">
        <f>J186</f>
        <v>418.23999999999995</v>
      </c>
      <c r="L109" s="109"/>
    </row>
    <row r="110" spans="2:47" s="1" customFormat="1" ht="21.75" customHeight="1" x14ac:dyDescent="0.2">
      <c r="B110" s="27"/>
      <c r="L110" s="27"/>
    </row>
    <row r="111" spans="2:47" s="1" customFormat="1" ht="6.95" customHeight="1" x14ac:dyDescent="0.2">
      <c r="B111" s="27"/>
      <c r="L111" s="27"/>
    </row>
    <row r="112" spans="2:47" s="1" customFormat="1" ht="29.25" customHeight="1" x14ac:dyDescent="0.2">
      <c r="B112" s="27"/>
      <c r="C112" s="104" t="s">
        <v>139</v>
      </c>
      <c r="J112" s="113">
        <f>ROUND(J113 + J114 + J115 + J116 + J117 + J118,2)</f>
        <v>0</v>
      </c>
      <c r="L112" s="27"/>
      <c r="N112" s="114" t="s">
        <v>37</v>
      </c>
    </row>
    <row r="113" spans="2:65" s="1" customFormat="1" ht="18" customHeight="1" x14ac:dyDescent="0.2">
      <c r="B113" s="115"/>
      <c r="C113" s="116"/>
      <c r="D113" s="225" t="s">
        <v>140</v>
      </c>
      <c r="E113" s="226"/>
      <c r="F113" s="226"/>
      <c r="G113" s="116"/>
      <c r="H113" s="116"/>
      <c r="I113" s="116"/>
      <c r="J113" s="118">
        <v>0</v>
      </c>
      <c r="K113" s="116"/>
      <c r="L113" s="115"/>
      <c r="M113" s="116"/>
      <c r="N113" s="119" t="s">
        <v>39</v>
      </c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  <c r="AA113" s="116"/>
      <c r="AB113" s="116"/>
      <c r="AC113" s="116"/>
      <c r="AD113" s="116"/>
      <c r="AE113" s="116"/>
      <c r="AF113" s="116"/>
      <c r="AG113" s="116"/>
      <c r="AH113" s="116"/>
      <c r="AI113" s="116"/>
      <c r="AJ113" s="116"/>
      <c r="AK113" s="116"/>
      <c r="AL113" s="116"/>
      <c r="AM113" s="116"/>
      <c r="AN113" s="116"/>
      <c r="AO113" s="116"/>
      <c r="AP113" s="116"/>
      <c r="AQ113" s="116"/>
      <c r="AR113" s="116"/>
      <c r="AS113" s="116"/>
      <c r="AT113" s="116"/>
      <c r="AU113" s="116"/>
      <c r="AV113" s="116"/>
      <c r="AW113" s="116"/>
      <c r="AX113" s="116"/>
      <c r="AY113" s="120" t="s">
        <v>141</v>
      </c>
      <c r="AZ113" s="116"/>
      <c r="BA113" s="116"/>
      <c r="BB113" s="116"/>
      <c r="BC113" s="116"/>
      <c r="BD113" s="116"/>
      <c r="BE113" s="121">
        <f t="shared" ref="BE113:BE118" si="0">IF(N113="základná",J113,0)</f>
        <v>0</v>
      </c>
      <c r="BF113" s="121">
        <f t="shared" ref="BF113:BF118" si="1">IF(N113="znížená",J113,0)</f>
        <v>0</v>
      </c>
      <c r="BG113" s="121">
        <f t="shared" ref="BG113:BG118" si="2">IF(N113="zákl. prenesená",J113,0)</f>
        <v>0</v>
      </c>
      <c r="BH113" s="121">
        <f t="shared" ref="BH113:BH118" si="3">IF(N113="zníž. prenesená",J113,0)</f>
        <v>0</v>
      </c>
      <c r="BI113" s="121">
        <f t="shared" ref="BI113:BI118" si="4">IF(N113="nulová",J113,0)</f>
        <v>0</v>
      </c>
      <c r="BJ113" s="120" t="s">
        <v>86</v>
      </c>
      <c r="BK113" s="116"/>
      <c r="BL113" s="116"/>
      <c r="BM113" s="116"/>
    </row>
    <row r="114" spans="2:65" s="1" customFormat="1" ht="18" customHeight="1" x14ac:dyDescent="0.2">
      <c r="B114" s="115"/>
      <c r="C114" s="116"/>
      <c r="D114" s="225" t="s">
        <v>142</v>
      </c>
      <c r="E114" s="226"/>
      <c r="F114" s="226"/>
      <c r="G114" s="116"/>
      <c r="H114" s="116"/>
      <c r="I114" s="116"/>
      <c r="J114" s="118">
        <v>0</v>
      </c>
      <c r="K114" s="116"/>
      <c r="L114" s="115"/>
      <c r="M114" s="116"/>
      <c r="N114" s="119" t="s">
        <v>39</v>
      </c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  <c r="AE114" s="116"/>
      <c r="AF114" s="116"/>
      <c r="AG114" s="116"/>
      <c r="AH114" s="116"/>
      <c r="AI114" s="116"/>
      <c r="AJ114" s="116"/>
      <c r="AK114" s="116"/>
      <c r="AL114" s="116"/>
      <c r="AM114" s="116"/>
      <c r="AN114" s="116"/>
      <c r="AO114" s="116"/>
      <c r="AP114" s="116"/>
      <c r="AQ114" s="116"/>
      <c r="AR114" s="116"/>
      <c r="AS114" s="116"/>
      <c r="AT114" s="116"/>
      <c r="AU114" s="116"/>
      <c r="AV114" s="116"/>
      <c r="AW114" s="116"/>
      <c r="AX114" s="116"/>
      <c r="AY114" s="120" t="s">
        <v>141</v>
      </c>
      <c r="AZ114" s="116"/>
      <c r="BA114" s="116"/>
      <c r="BB114" s="116"/>
      <c r="BC114" s="116"/>
      <c r="BD114" s="116"/>
      <c r="BE114" s="121">
        <f t="shared" si="0"/>
        <v>0</v>
      </c>
      <c r="BF114" s="121">
        <f t="shared" si="1"/>
        <v>0</v>
      </c>
      <c r="BG114" s="121">
        <f t="shared" si="2"/>
        <v>0</v>
      </c>
      <c r="BH114" s="121">
        <f t="shared" si="3"/>
        <v>0</v>
      </c>
      <c r="BI114" s="121">
        <f t="shared" si="4"/>
        <v>0</v>
      </c>
      <c r="BJ114" s="120" t="s">
        <v>86</v>
      </c>
      <c r="BK114" s="116"/>
      <c r="BL114" s="116"/>
      <c r="BM114" s="116"/>
    </row>
    <row r="115" spans="2:65" s="1" customFormat="1" ht="18" customHeight="1" x14ac:dyDescent="0.2">
      <c r="B115" s="115"/>
      <c r="C115" s="116"/>
      <c r="D115" s="225" t="s">
        <v>143</v>
      </c>
      <c r="E115" s="226"/>
      <c r="F115" s="226"/>
      <c r="G115" s="116"/>
      <c r="H115" s="116"/>
      <c r="I115" s="116"/>
      <c r="J115" s="118">
        <v>0</v>
      </c>
      <c r="K115" s="116"/>
      <c r="L115" s="115"/>
      <c r="M115" s="116"/>
      <c r="N115" s="119" t="s">
        <v>39</v>
      </c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/>
      <c r="AM115" s="116"/>
      <c r="AN115" s="116"/>
      <c r="AO115" s="116"/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20" t="s">
        <v>141</v>
      </c>
      <c r="AZ115" s="116"/>
      <c r="BA115" s="116"/>
      <c r="BB115" s="116"/>
      <c r="BC115" s="116"/>
      <c r="BD115" s="116"/>
      <c r="BE115" s="121">
        <f t="shared" si="0"/>
        <v>0</v>
      </c>
      <c r="BF115" s="121">
        <f t="shared" si="1"/>
        <v>0</v>
      </c>
      <c r="BG115" s="121">
        <f t="shared" si="2"/>
        <v>0</v>
      </c>
      <c r="BH115" s="121">
        <f t="shared" si="3"/>
        <v>0</v>
      </c>
      <c r="BI115" s="121">
        <f t="shared" si="4"/>
        <v>0</v>
      </c>
      <c r="BJ115" s="120" t="s">
        <v>86</v>
      </c>
      <c r="BK115" s="116"/>
      <c r="BL115" s="116"/>
      <c r="BM115" s="116"/>
    </row>
    <row r="116" spans="2:65" s="1" customFormat="1" ht="18" customHeight="1" x14ac:dyDescent="0.2">
      <c r="B116" s="115"/>
      <c r="C116" s="116"/>
      <c r="D116" s="225" t="s">
        <v>144</v>
      </c>
      <c r="E116" s="226"/>
      <c r="F116" s="226"/>
      <c r="G116" s="116"/>
      <c r="H116" s="116"/>
      <c r="I116" s="116"/>
      <c r="J116" s="118">
        <v>0</v>
      </c>
      <c r="K116" s="116"/>
      <c r="L116" s="115"/>
      <c r="M116" s="116"/>
      <c r="N116" s="119" t="s">
        <v>39</v>
      </c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/>
      <c r="AM116" s="116"/>
      <c r="AN116" s="116"/>
      <c r="AO116" s="116"/>
      <c r="AP116" s="116"/>
      <c r="AQ116" s="116"/>
      <c r="AR116" s="116"/>
      <c r="AS116" s="116"/>
      <c r="AT116" s="116"/>
      <c r="AU116" s="116"/>
      <c r="AV116" s="116"/>
      <c r="AW116" s="116"/>
      <c r="AX116" s="116"/>
      <c r="AY116" s="120" t="s">
        <v>141</v>
      </c>
      <c r="AZ116" s="116"/>
      <c r="BA116" s="116"/>
      <c r="BB116" s="116"/>
      <c r="BC116" s="116"/>
      <c r="BD116" s="116"/>
      <c r="BE116" s="121">
        <f t="shared" si="0"/>
        <v>0</v>
      </c>
      <c r="BF116" s="121">
        <f t="shared" si="1"/>
        <v>0</v>
      </c>
      <c r="BG116" s="121">
        <f t="shared" si="2"/>
        <v>0</v>
      </c>
      <c r="BH116" s="121">
        <f t="shared" si="3"/>
        <v>0</v>
      </c>
      <c r="BI116" s="121">
        <f t="shared" si="4"/>
        <v>0</v>
      </c>
      <c r="BJ116" s="120" t="s">
        <v>86</v>
      </c>
      <c r="BK116" s="116"/>
      <c r="BL116" s="116"/>
      <c r="BM116" s="116"/>
    </row>
    <row r="117" spans="2:65" s="1" customFormat="1" ht="18" customHeight="1" x14ac:dyDescent="0.2">
      <c r="B117" s="115"/>
      <c r="C117" s="116"/>
      <c r="D117" s="225" t="s">
        <v>145</v>
      </c>
      <c r="E117" s="226"/>
      <c r="F117" s="226"/>
      <c r="G117" s="116"/>
      <c r="H117" s="116"/>
      <c r="I117" s="116"/>
      <c r="J117" s="118">
        <v>0</v>
      </c>
      <c r="K117" s="116"/>
      <c r="L117" s="115"/>
      <c r="M117" s="116"/>
      <c r="N117" s="119" t="s">
        <v>39</v>
      </c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  <c r="AF117" s="116"/>
      <c r="AG117" s="116"/>
      <c r="AH117" s="116"/>
      <c r="AI117" s="116"/>
      <c r="AJ117" s="116"/>
      <c r="AK117" s="116"/>
      <c r="AL117" s="116"/>
      <c r="AM117" s="116"/>
      <c r="AN117" s="116"/>
      <c r="AO117" s="116"/>
      <c r="AP117" s="116"/>
      <c r="AQ117" s="116"/>
      <c r="AR117" s="116"/>
      <c r="AS117" s="116"/>
      <c r="AT117" s="116"/>
      <c r="AU117" s="116"/>
      <c r="AV117" s="116"/>
      <c r="AW117" s="116"/>
      <c r="AX117" s="116"/>
      <c r="AY117" s="120" t="s">
        <v>141</v>
      </c>
      <c r="AZ117" s="116"/>
      <c r="BA117" s="116"/>
      <c r="BB117" s="116"/>
      <c r="BC117" s="116"/>
      <c r="BD117" s="116"/>
      <c r="BE117" s="121">
        <f t="shared" si="0"/>
        <v>0</v>
      </c>
      <c r="BF117" s="121">
        <f t="shared" si="1"/>
        <v>0</v>
      </c>
      <c r="BG117" s="121">
        <f t="shared" si="2"/>
        <v>0</v>
      </c>
      <c r="BH117" s="121">
        <f t="shared" si="3"/>
        <v>0</v>
      </c>
      <c r="BI117" s="121">
        <f t="shared" si="4"/>
        <v>0</v>
      </c>
      <c r="BJ117" s="120" t="s">
        <v>86</v>
      </c>
      <c r="BK117" s="116"/>
      <c r="BL117" s="116"/>
      <c r="BM117" s="116"/>
    </row>
    <row r="118" spans="2:65" s="1" customFormat="1" ht="18" customHeight="1" x14ac:dyDescent="0.2">
      <c r="B118" s="115"/>
      <c r="C118" s="116"/>
      <c r="D118" s="117" t="s">
        <v>146</v>
      </c>
      <c r="E118" s="116"/>
      <c r="F118" s="116"/>
      <c r="G118" s="116"/>
      <c r="H118" s="116"/>
      <c r="I118" s="116"/>
      <c r="J118" s="118">
        <f>ROUND(J32*T118,2)</f>
        <v>0</v>
      </c>
      <c r="K118" s="116"/>
      <c r="L118" s="115"/>
      <c r="M118" s="116"/>
      <c r="N118" s="119" t="s">
        <v>39</v>
      </c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  <c r="AE118" s="116"/>
      <c r="AF118" s="116"/>
      <c r="AG118" s="116"/>
      <c r="AH118" s="116"/>
      <c r="AI118" s="116"/>
      <c r="AJ118" s="116"/>
      <c r="AK118" s="116"/>
      <c r="AL118" s="116"/>
      <c r="AM118" s="116"/>
      <c r="AN118" s="116"/>
      <c r="AO118" s="116"/>
      <c r="AP118" s="116"/>
      <c r="AQ118" s="116"/>
      <c r="AR118" s="116"/>
      <c r="AS118" s="116"/>
      <c r="AT118" s="116"/>
      <c r="AU118" s="116"/>
      <c r="AV118" s="116"/>
      <c r="AW118" s="116"/>
      <c r="AX118" s="116"/>
      <c r="AY118" s="120" t="s">
        <v>147</v>
      </c>
      <c r="AZ118" s="116"/>
      <c r="BA118" s="116"/>
      <c r="BB118" s="116"/>
      <c r="BC118" s="116"/>
      <c r="BD118" s="116"/>
      <c r="BE118" s="121">
        <f t="shared" si="0"/>
        <v>0</v>
      </c>
      <c r="BF118" s="121">
        <f t="shared" si="1"/>
        <v>0</v>
      </c>
      <c r="BG118" s="121">
        <f t="shared" si="2"/>
        <v>0</v>
      </c>
      <c r="BH118" s="121">
        <f t="shared" si="3"/>
        <v>0</v>
      </c>
      <c r="BI118" s="121">
        <f t="shared" si="4"/>
        <v>0</v>
      </c>
      <c r="BJ118" s="120" t="s">
        <v>86</v>
      </c>
      <c r="BK118" s="116"/>
      <c r="BL118" s="116"/>
      <c r="BM118" s="116"/>
    </row>
    <row r="119" spans="2:65" s="1" customFormat="1" x14ac:dyDescent="0.2">
      <c r="B119" s="27"/>
      <c r="L119" s="27"/>
    </row>
    <row r="120" spans="2:65" s="1" customFormat="1" ht="29.25" customHeight="1" x14ac:dyDescent="0.2">
      <c r="B120" s="27"/>
      <c r="C120" s="122" t="s">
        <v>148</v>
      </c>
      <c r="D120" s="94"/>
      <c r="E120" s="94"/>
      <c r="F120" s="94"/>
      <c r="G120" s="94"/>
      <c r="H120" s="94"/>
      <c r="I120" s="94"/>
      <c r="J120" s="123">
        <f>ROUND(J98+J112,2)</f>
        <v>28599.41</v>
      </c>
      <c r="K120" s="94"/>
      <c r="L120" s="27"/>
    </row>
    <row r="121" spans="2:65" s="1" customFormat="1" ht="6.95" customHeight="1" x14ac:dyDescent="0.2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27"/>
    </row>
    <row r="125" spans="2:65" s="1" customFormat="1" ht="6.95" customHeight="1" x14ac:dyDescent="0.2"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27"/>
    </row>
    <row r="126" spans="2:65" s="1" customFormat="1" ht="24.95" customHeight="1" x14ac:dyDescent="0.2">
      <c r="B126" s="27"/>
      <c r="C126" s="17" t="s">
        <v>149</v>
      </c>
      <c r="L126" s="27"/>
    </row>
    <row r="127" spans="2:65" s="1" customFormat="1" ht="6.95" customHeight="1" x14ac:dyDescent="0.2">
      <c r="B127" s="27"/>
      <c r="L127" s="27"/>
    </row>
    <row r="128" spans="2:65" s="1" customFormat="1" ht="12" customHeight="1" x14ac:dyDescent="0.2">
      <c r="B128" s="27"/>
      <c r="C128" s="23" t="s">
        <v>14</v>
      </c>
      <c r="L128" s="27"/>
    </row>
    <row r="129" spans="2:65" s="1" customFormat="1" ht="27" customHeight="1" x14ac:dyDescent="0.2">
      <c r="B129" s="27"/>
      <c r="E129" s="224" t="str">
        <f>E7</f>
        <v>SPŠ J. Murgaša B.Bystrica - kompletná rekonštrukcia objektov - zníženie energetickej náročnosti</v>
      </c>
      <c r="F129" s="227"/>
      <c r="G129" s="227"/>
      <c r="H129" s="227"/>
      <c r="L129" s="27"/>
    </row>
    <row r="130" spans="2:65" ht="12" customHeight="1" x14ac:dyDescent="0.2">
      <c r="B130" s="16"/>
      <c r="C130" s="23" t="s">
        <v>118</v>
      </c>
      <c r="L130" s="16"/>
    </row>
    <row r="131" spans="2:65" s="1" customFormat="1" ht="14.45" customHeight="1" x14ac:dyDescent="0.2">
      <c r="B131" s="27"/>
      <c r="E131" s="224" t="s">
        <v>1105</v>
      </c>
      <c r="F131" s="223"/>
      <c r="G131" s="223"/>
      <c r="H131" s="223"/>
      <c r="L131" s="27"/>
    </row>
    <row r="132" spans="2:65" s="1" customFormat="1" ht="12" customHeight="1" x14ac:dyDescent="0.2">
      <c r="B132" s="27"/>
      <c r="C132" s="23" t="s">
        <v>120</v>
      </c>
      <c r="L132" s="27"/>
    </row>
    <row r="133" spans="2:65" s="1" customFormat="1" ht="15.6" customHeight="1" x14ac:dyDescent="0.2">
      <c r="B133" s="27"/>
      <c r="E133" s="185" t="str">
        <f>E11</f>
        <v>D1 - Búracie práce</v>
      </c>
      <c r="F133" s="223"/>
      <c r="G133" s="223"/>
      <c r="H133" s="223"/>
      <c r="L133" s="27"/>
    </row>
    <row r="134" spans="2:65" s="1" customFormat="1" ht="6.95" customHeight="1" x14ac:dyDescent="0.2">
      <c r="B134" s="27"/>
      <c r="L134" s="27"/>
    </row>
    <row r="135" spans="2:65" s="1" customFormat="1" ht="12" customHeight="1" x14ac:dyDescent="0.2">
      <c r="B135" s="27"/>
      <c r="C135" s="23" t="s">
        <v>18</v>
      </c>
      <c r="F135" s="21" t="str">
        <f>F14</f>
        <v>Hurbanova 6, 975 18 BB</v>
      </c>
      <c r="I135" s="23" t="s">
        <v>20</v>
      </c>
      <c r="J135" s="47">
        <f>IF(J14="","",J14)</f>
        <v>44630</v>
      </c>
      <c r="L135" s="27"/>
    </row>
    <row r="136" spans="2:65" s="1" customFormat="1" ht="6.95" customHeight="1" x14ac:dyDescent="0.2">
      <c r="B136" s="27"/>
      <c r="L136" s="27"/>
    </row>
    <row r="137" spans="2:65" s="1" customFormat="1" ht="40.9" customHeight="1" x14ac:dyDescent="0.2">
      <c r="B137" s="27"/>
      <c r="C137" s="23" t="s">
        <v>21</v>
      </c>
      <c r="F137" s="21" t="str">
        <f>E17</f>
        <v>SPŠ J. Murgaša, Banská Bystrica</v>
      </c>
      <c r="I137" s="23" t="s">
        <v>26</v>
      </c>
      <c r="J137" s="25" t="str">
        <f>E23</f>
        <v>VISIA s.r.o ,Sládkovičova 2052/50A Šala</v>
      </c>
      <c r="L137" s="27"/>
    </row>
    <row r="138" spans="2:65" s="1" customFormat="1" ht="15.6" customHeight="1" x14ac:dyDescent="0.2">
      <c r="B138" s="27"/>
      <c r="C138" s="23" t="s">
        <v>25</v>
      </c>
      <c r="F138" s="21" t="str">
        <f>IF(E20="","",E20)</f>
        <v>VERÓNY OaS s.r.o., Priemyselná 936/3, Krupina</v>
      </c>
      <c r="I138" s="23" t="s">
        <v>30</v>
      </c>
      <c r="J138" s="25" t="str">
        <f>E26</f>
        <v xml:space="preserve"> </v>
      </c>
      <c r="L138" s="27"/>
    </row>
    <row r="139" spans="2:65" s="1" customFormat="1" ht="10.35" customHeight="1" x14ac:dyDescent="0.2">
      <c r="B139" s="27"/>
      <c r="L139" s="27"/>
    </row>
    <row r="140" spans="2:65" s="10" customFormat="1" ht="29.25" customHeight="1" x14ac:dyDescent="0.2">
      <c r="B140" s="124"/>
      <c r="C140" s="125" t="s">
        <v>150</v>
      </c>
      <c r="D140" s="126" t="s">
        <v>58</v>
      </c>
      <c r="E140" s="126" t="s">
        <v>54</v>
      </c>
      <c r="F140" s="126" t="s">
        <v>55</v>
      </c>
      <c r="G140" s="126" t="s">
        <v>151</v>
      </c>
      <c r="H140" s="126" t="s">
        <v>152</v>
      </c>
      <c r="I140" s="126" t="s">
        <v>153</v>
      </c>
      <c r="J140" s="127" t="s">
        <v>126</v>
      </c>
      <c r="K140" s="128" t="s">
        <v>154</v>
      </c>
      <c r="L140" s="124"/>
      <c r="M140" s="53" t="s">
        <v>1</v>
      </c>
      <c r="N140" s="54" t="s">
        <v>37</v>
      </c>
      <c r="O140" s="54" t="s">
        <v>155</v>
      </c>
      <c r="P140" s="54" t="s">
        <v>156</v>
      </c>
      <c r="Q140" s="54" t="s">
        <v>157</v>
      </c>
      <c r="R140" s="54" t="s">
        <v>158</v>
      </c>
      <c r="S140" s="54" t="s">
        <v>159</v>
      </c>
      <c r="T140" s="55" t="s">
        <v>160</v>
      </c>
    </row>
    <row r="141" spans="2:65" s="1" customFormat="1" ht="22.9" customHeight="1" x14ac:dyDescent="0.25">
      <c r="B141" s="27"/>
      <c r="C141" s="58" t="s">
        <v>122</v>
      </c>
      <c r="I141" s="152"/>
      <c r="J141" s="170">
        <f>BK141</f>
        <v>28599.413000000004</v>
      </c>
      <c r="L141" s="27"/>
      <c r="M141" s="56"/>
      <c r="N141" s="48"/>
      <c r="O141" s="48"/>
      <c r="P141" s="129">
        <f>P142+P164+P185</f>
        <v>0</v>
      </c>
      <c r="Q141" s="48"/>
      <c r="R141" s="129">
        <f>R142+R164+R185</f>
        <v>7.59796E-3</v>
      </c>
      <c r="S141" s="48"/>
      <c r="T141" s="130">
        <f>T142+T164+T185</f>
        <v>486.71185699999984</v>
      </c>
      <c r="AT141" s="13" t="s">
        <v>72</v>
      </c>
      <c r="AU141" s="13" t="s">
        <v>128</v>
      </c>
      <c r="BK141" s="131">
        <f>BK142+BK164+BK185</f>
        <v>28599.413000000004</v>
      </c>
    </row>
    <row r="142" spans="2:65" s="11" customFormat="1" ht="25.9" customHeight="1" x14ac:dyDescent="0.2">
      <c r="B142" s="132"/>
      <c r="D142" s="133" t="s">
        <v>72</v>
      </c>
      <c r="E142" s="134" t="s">
        <v>161</v>
      </c>
      <c r="F142" s="134" t="s">
        <v>162</v>
      </c>
      <c r="I142" s="171"/>
      <c r="J142" s="172">
        <f>BK142</f>
        <v>25887.119000000002</v>
      </c>
      <c r="L142" s="132"/>
      <c r="M142" s="135"/>
      <c r="P142" s="136">
        <f>P143+P146</f>
        <v>0</v>
      </c>
      <c r="R142" s="136">
        <f>R143+R146</f>
        <v>2.5396000000000001E-4</v>
      </c>
      <c r="T142" s="137">
        <f>T143+T146</f>
        <v>431.56736999999987</v>
      </c>
      <c r="AR142" s="133" t="s">
        <v>80</v>
      </c>
      <c r="AT142" s="138" t="s">
        <v>72</v>
      </c>
      <c r="AU142" s="138" t="s">
        <v>73</v>
      </c>
      <c r="AY142" s="133" t="s">
        <v>163</v>
      </c>
      <c r="BK142" s="139">
        <f>BK143+BK146</f>
        <v>25887.119000000002</v>
      </c>
    </row>
    <row r="143" spans="2:65" s="11" customFormat="1" ht="22.9" customHeight="1" x14ac:dyDescent="0.2">
      <c r="B143" s="132"/>
      <c r="D143" s="133" t="s">
        <v>72</v>
      </c>
      <c r="E143" s="140" t="s">
        <v>80</v>
      </c>
      <c r="F143" s="140" t="s">
        <v>164</v>
      </c>
      <c r="I143" s="171"/>
      <c r="J143" s="173">
        <f>BK143</f>
        <v>1330.04</v>
      </c>
      <c r="L143" s="132"/>
      <c r="M143" s="135"/>
      <c r="P143" s="136">
        <f>SUM(P144:P145)</f>
        <v>0</v>
      </c>
      <c r="R143" s="136">
        <f>SUM(R144:R145)</f>
        <v>0</v>
      </c>
      <c r="T143" s="137">
        <f>SUM(T144:T145)</f>
        <v>19.028170000000003</v>
      </c>
      <c r="AR143" s="133" t="s">
        <v>80</v>
      </c>
      <c r="AT143" s="138" t="s">
        <v>72</v>
      </c>
      <c r="AU143" s="138" t="s">
        <v>80</v>
      </c>
      <c r="AY143" s="133" t="s">
        <v>163</v>
      </c>
      <c r="BK143" s="139">
        <f>SUM(BK144:BK145)</f>
        <v>1330.04</v>
      </c>
    </row>
    <row r="144" spans="2:65" s="1" customFormat="1" ht="22.15" customHeight="1" x14ac:dyDescent="0.2">
      <c r="B144" s="115"/>
      <c r="C144" s="141" t="s">
        <v>80</v>
      </c>
      <c r="D144" s="141" t="s">
        <v>165</v>
      </c>
      <c r="E144" s="142" t="s">
        <v>171</v>
      </c>
      <c r="F144" s="143" t="s">
        <v>172</v>
      </c>
      <c r="G144" s="144" t="s">
        <v>168</v>
      </c>
      <c r="H144" s="145">
        <v>46.13</v>
      </c>
      <c r="I144" s="174">
        <v>22.65</v>
      </c>
      <c r="J144" s="175">
        <f>ROUND(I144*H144,3)</f>
        <v>1044.845</v>
      </c>
      <c r="K144" s="147"/>
      <c r="L144" s="27"/>
      <c r="M144" s="148" t="s">
        <v>1</v>
      </c>
      <c r="N144" s="114" t="s">
        <v>39</v>
      </c>
      <c r="P144" s="149">
        <f>O144*H144</f>
        <v>0</v>
      </c>
      <c r="Q144" s="149">
        <v>0</v>
      </c>
      <c r="R144" s="149">
        <f>Q144*H144</f>
        <v>0</v>
      </c>
      <c r="S144" s="149">
        <v>0.22500000000000001</v>
      </c>
      <c r="T144" s="150">
        <f>S144*H144</f>
        <v>10.379250000000001</v>
      </c>
      <c r="AR144" s="151" t="s">
        <v>169</v>
      </c>
      <c r="AT144" s="151" t="s">
        <v>165</v>
      </c>
      <c r="AU144" s="151" t="s">
        <v>86</v>
      </c>
      <c r="AY144" s="13" t="s">
        <v>163</v>
      </c>
      <c r="BE144" s="152">
        <f>IF(N144="základná",J144,0)</f>
        <v>0</v>
      </c>
      <c r="BF144" s="152">
        <f>IF(N144="znížená",J144,0)</f>
        <v>1044.845</v>
      </c>
      <c r="BG144" s="152">
        <f>IF(N144="zákl. prenesená",J144,0)</f>
        <v>0</v>
      </c>
      <c r="BH144" s="152">
        <f>IF(N144="zníž. prenesená",J144,0)</f>
        <v>0</v>
      </c>
      <c r="BI144" s="152">
        <f>IF(N144="nulová",J144,0)</f>
        <v>0</v>
      </c>
      <c r="BJ144" s="13" t="s">
        <v>86</v>
      </c>
      <c r="BK144" s="153">
        <f>ROUND(I144*H144,3)</f>
        <v>1044.845</v>
      </c>
      <c r="BL144" s="13" t="s">
        <v>169</v>
      </c>
      <c r="BM144" s="151" t="s">
        <v>1107</v>
      </c>
    </row>
    <row r="145" spans="2:65" s="1" customFormat="1" ht="22.15" customHeight="1" x14ac:dyDescent="0.2">
      <c r="B145" s="115"/>
      <c r="C145" s="141" t="s">
        <v>86</v>
      </c>
      <c r="D145" s="141" t="s">
        <v>165</v>
      </c>
      <c r="E145" s="142" t="s">
        <v>1108</v>
      </c>
      <c r="F145" s="143" t="s">
        <v>1109</v>
      </c>
      <c r="G145" s="144" t="s">
        <v>168</v>
      </c>
      <c r="H145" s="145">
        <v>27.37</v>
      </c>
      <c r="I145" s="174">
        <v>10.42</v>
      </c>
      <c r="J145" s="175">
        <f>ROUND(I145*H145,3)</f>
        <v>285.19499999999999</v>
      </c>
      <c r="K145" s="147"/>
      <c r="L145" s="27"/>
      <c r="M145" s="148" t="s">
        <v>1</v>
      </c>
      <c r="N145" s="114" t="s">
        <v>39</v>
      </c>
      <c r="P145" s="149">
        <f>O145*H145</f>
        <v>0</v>
      </c>
      <c r="Q145" s="149">
        <v>0</v>
      </c>
      <c r="R145" s="149">
        <f>Q145*H145</f>
        <v>0</v>
      </c>
      <c r="S145" s="149">
        <v>0.316</v>
      </c>
      <c r="T145" s="150">
        <f>S145*H145</f>
        <v>8.6489200000000004</v>
      </c>
      <c r="AR145" s="151" t="s">
        <v>169</v>
      </c>
      <c r="AT145" s="151" t="s">
        <v>165</v>
      </c>
      <c r="AU145" s="151" t="s">
        <v>86</v>
      </c>
      <c r="AY145" s="13" t="s">
        <v>163</v>
      </c>
      <c r="BE145" s="152">
        <f>IF(N145="základná",J145,0)</f>
        <v>0</v>
      </c>
      <c r="BF145" s="152">
        <f>IF(N145="znížená",J145,0)</f>
        <v>285.19499999999999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3" t="s">
        <v>86</v>
      </c>
      <c r="BK145" s="153">
        <f>ROUND(I145*H145,3)</f>
        <v>285.19499999999999</v>
      </c>
      <c r="BL145" s="13" t="s">
        <v>169</v>
      </c>
      <c r="BM145" s="151" t="s">
        <v>1110</v>
      </c>
    </row>
    <row r="146" spans="2:65" s="11" customFormat="1" ht="22.9" customHeight="1" x14ac:dyDescent="0.2">
      <c r="B146" s="132"/>
      <c r="D146" s="133" t="s">
        <v>72</v>
      </c>
      <c r="E146" s="140" t="s">
        <v>174</v>
      </c>
      <c r="F146" s="140" t="s">
        <v>175</v>
      </c>
      <c r="I146" s="171"/>
      <c r="J146" s="173">
        <f>BK146</f>
        <v>24557.079000000002</v>
      </c>
      <c r="L146" s="132"/>
      <c r="M146" s="135"/>
      <c r="P146" s="136">
        <f>SUM(P147:P163)</f>
        <v>0</v>
      </c>
      <c r="R146" s="136">
        <f>SUM(R147:R163)</f>
        <v>2.5396000000000001E-4</v>
      </c>
      <c r="T146" s="137">
        <f>SUM(T147:T163)</f>
        <v>412.53919999999988</v>
      </c>
      <c r="AR146" s="133" t="s">
        <v>80</v>
      </c>
      <c r="AT146" s="138" t="s">
        <v>72</v>
      </c>
      <c r="AU146" s="138" t="s">
        <v>80</v>
      </c>
      <c r="AY146" s="133" t="s">
        <v>163</v>
      </c>
      <c r="BK146" s="139">
        <f>SUM(BK147:BK163)</f>
        <v>24557.079000000002</v>
      </c>
    </row>
    <row r="147" spans="2:65" s="1" customFormat="1" ht="22.15" customHeight="1" x14ac:dyDescent="0.2">
      <c r="B147" s="115"/>
      <c r="C147" s="141" t="s">
        <v>176</v>
      </c>
      <c r="D147" s="141" t="s">
        <v>165</v>
      </c>
      <c r="E147" s="142" t="s">
        <v>1111</v>
      </c>
      <c r="F147" s="143" t="s">
        <v>1112</v>
      </c>
      <c r="G147" s="144" t="s">
        <v>179</v>
      </c>
      <c r="H147" s="145">
        <v>23.8</v>
      </c>
      <c r="I147" s="174">
        <v>6.34</v>
      </c>
      <c r="J147" s="175">
        <f t="shared" ref="J147:J163" si="5">ROUND(I147*H147,3)</f>
        <v>150.892</v>
      </c>
      <c r="K147" s="147"/>
      <c r="L147" s="27"/>
      <c r="M147" s="148" t="s">
        <v>1</v>
      </c>
      <c r="N147" s="114" t="s">
        <v>39</v>
      </c>
      <c r="P147" s="149">
        <f t="shared" ref="P147:P163" si="6">O147*H147</f>
        <v>0</v>
      </c>
      <c r="Q147" s="149">
        <v>2.0999999999999998E-6</v>
      </c>
      <c r="R147" s="149">
        <f t="shared" ref="R147:R163" si="7">Q147*H147</f>
        <v>4.9979999999999999E-5</v>
      </c>
      <c r="S147" s="149">
        <v>0</v>
      </c>
      <c r="T147" s="150">
        <f t="shared" ref="T147:T163" si="8">S147*H147</f>
        <v>0</v>
      </c>
      <c r="AR147" s="151" t="s">
        <v>169</v>
      </c>
      <c r="AT147" s="151" t="s">
        <v>165</v>
      </c>
      <c r="AU147" s="151" t="s">
        <v>86</v>
      </c>
      <c r="AY147" s="13" t="s">
        <v>163</v>
      </c>
      <c r="BE147" s="152">
        <f t="shared" ref="BE147:BE163" si="9">IF(N147="základná",J147,0)</f>
        <v>0</v>
      </c>
      <c r="BF147" s="152">
        <f t="shared" ref="BF147:BF163" si="10">IF(N147="znížená",J147,0)</f>
        <v>150.892</v>
      </c>
      <c r="BG147" s="152">
        <f t="shared" ref="BG147:BG163" si="11">IF(N147="zákl. prenesená",J147,0)</f>
        <v>0</v>
      </c>
      <c r="BH147" s="152">
        <f t="shared" ref="BH147:BH163" si="12">IF(N147="zníž. prenesená",J147,0)</f>
        <v>0</v>
      </c>
      <c r="BI147" s="152">
        <f t="shared" ref="BI147:BI163" si="13">IF(N147="nulová",J147,0)</f>
        <v>0</v>
      </c>
      <c r="BJ147" s="13" t="s">
        <v>86</v>
      </c>
      <c r="BK147" s="153">
        <f t="shared" ref="BK147:BK163" si="14">ROUND(I147*H147,3)</f>
        <v>150.892</v>
      </c>
      <c r="BL147" s="13" t="s">
        <v>169</v>
      </c>
      <c r="BM147" s="151" t="s">
        <v>1113</v>
      </c>
    </row>
    <row r="148" spans="2:65" s="1" customFormat="1" ht="22.15" customHeight="1" x14ac:dyDescent="0.2">
      <c r="B148" s="115"/>
      <c r="C148" s="141" t="s">
        <v>169</v>
      </c>
      <c r="D148" s="141" t="s">
        <v>165</v>
      </c>
      <c r="E148" s="142" t="s">
        <v>177</v>
      </c>
      <c r="F148" s="143" t="s">
        <v>178</v>
      </c>
      <c r="G148" s="144" t="s">
        <v>179</v>
      </c>
      <c r="H148" s="145">
        <v>3.1</v>
      </c>
      <c r="I148" s="174">
        <v>14.47</v>
      </c>
      <c r="J148" s="175">
        <f t="shared" si="5"/>
        <v>44.856999999999999</v>
      </c>
      <c r="K148" s="147"/>
      <c r="L148" s="27"/>
      <c r="M148" s="148" t="s">
        <v>1</v>
      </c>
      <c r="N148" s="114" t="s">
        <v>39</v>
      </c>
      <c r="P148" s="149">
        <f t="shared" si="6"/>
        <v>0</v>
      </c>
      <c r="Q148" s="149">
        <v>6.58E-5</v>
      </c>
      <c r="R148" s="149">
        <f t="shared" si="7"/>
        <v>2.0398000000000001E-4</v>
      </c>
      <c r="S148" s="149">
        <v>0</v>
      </c>
      <c r="T148" s="150">
        <f t="shared" si="8"/>
        <v>0</v>
      </c>
      <c r="AR148" s="151" t="s">
        <v>169</v>
      </c>
      <c r="AT148" s="151" t="s">
        <v>165</v>
      </c>
      <c r="AU148" s="151" t="s">
        <v>86</v>
      </c>
      <c r="AY148" s="13" t="s">
        <v>163</v>
      </c>
      <c r="BE148" s="152">
        <f t="shared" si="9"/>
        <v>0</v>
      </c>
      <c r="BF148" s="152">
        <f t="shared" si="10"/>
        <v>44.856999999999999</v>
      </c>
      <c r="BG148" s="152">
        <f t="shared" si="11"/>
        <v>0</v>
      </c>
      <c r="BH148" s="152">
        <f t="shared" si="12"/>
        <v>0</v>
      </c>
      <c r="BI148" s="152">
        <f t="shared" si="13"/>
        <v>0</v>
      </c>
      <c r="BJ148" s="13" t="s">
        <v>86</v>
      </c>
      <c r="BK148" s="153">
        <f t="shared" si="14"/>
        <v>44.856999999999999</v>
      </c>
      <c r="BL148" s="13" t="s">
        <v>169</v>
      </c>
      <c r="BM148" s="151" t="s">
        <v>1114</v>
      </c>
    </row>
    <row r="149" spans="2:65" s="1" customFormat="1" ht="22.15" customHeight="1" x14ac:dyDescent="0.2">
      <c r="B149" s="115"/>
      <c r="C149" s="141" t="s">
        <v>184</v>
      </c>
      <c r="D149" s="141" t="s">
        <v>165</v>
      </c>
      <c r="E149" s="142" t="s">
        <v>1115</v>
      </c>
      <c r="F149" s="143" t="s">
        <v>1116</v>
      </c>
      <c r="G149" s="144" t="s">
        <v>303</v>
      </c>
      <c r="H149" s="145">
        <v>75.572000000000003</v>
      </c>
      <c r="I149" s="174">
        <v>12.65</v>
      </c>
      <c r="J149" s="175">
        <f t="shared" si="5"/>
        <v>955.98599999999999</v>
      </c>
      <c r="K149" s="147"/>
      <c r="L149" s="27"/>
      <c r="M149" s="148" t="s">
        <v>1</v>
      </c>
      <c r="N149" s="114" t="s">
        <v>39</v>
      </c>
      <c r="P149" s="149">
        <f t="shared" si="6"/>
        <v>0</v>
      </c>
      <c r="Q149" s="149">
        <v>0</v>
      </c>
      <c r="R149" s="149">
        <f t="shared" si="7"/>
        <v>0</v>
      </c>
      <c r="S149" s="149">
        <v>1.4</v>
      </c>
      <c r="T149" s="150">
        <f t="shared" si="8"/>
        <v>105.8008</v>
      </c>
      <c r="AR149" s="151" t="s">
        <v>169</v>
      </c>
      <c r="AT149" s="151" t="s">
        <v>165</v>
      </c>
      <c r="AU149" s="151" t="s">
        <v>86</v>
      </c>
      <c r="AY149" s="13" t="s">
        <v>163</v>
      </c>
      <c r="BE149" s="152">
        <f t="shared" si="9"/>
        <v>0</v>
      </c>
      <c r="BF149" s="152">
        <f t="shared" si="10"/>
        <v>955.98599999999999</v>
      </c>
      <c r="BG149" s="152">
        <f t="shared" si="11"/>
        <v>0</v>
      </c>
      <c r="BH149" s="152">
        <f t="shared" si="12"/>
        <v>0</v>
      </c>
      <c r="BI149" s="152">
        <f t="shared" si="13"/>
        <v>0</v>
      </c>
      <c r="BJ149" s="13" t="s">
        <v>86</v>
      </c>
      <c r="BK149" s="153">
        <f t="shared" si="14"/>
        <v>955.98599999999999</v>
      </c>
      <c r="BL149" s="13" t="s">
        <v>169</v>
      </c>
      <c r="BM149" s="151" t="s">
        <v>1117</v>
      </c>
    </row>
    <row r="150" spans="2:65" s="1" customFormat="1" ht="22.15" customHeight="1" x14ac:dyDescent="0.2">
      <c r="B150" s="115"/>
      <c r="C150" s="141" t="s">
        <v>189</v>
      </c>
      <c r="D150" s="141" t="s">
        <v>165</v>
      </c>
      <c r="E150" s="142" t="s">
        <v>1118</v>
      </c>
      <c r="F150" s="143" t="s">
        <v>1119</v>
      </c>
      <c r="G150" s="144" t="s">
        <v>303</v>
      </c>
      <c r="H150" s="145">
        <v>215.92</v>
      </c>
      <c r="I150" s="174">
        <v>10.06</v>
      </c>
      <c r="J150" s="175">
        <f t="shared" si="5"/>
        <v>2172.1550000000002</v>
      </c>
      <c r="K150" s="147"/>
      <c r="L150" s="27"/>
      <c r="M150" s="148" t="s">
        <v>1</v>
      </c>
      <c r="N150" s="114" t="s">
        <v>39</v>
      </c>
      <c r="P150" s="149">
        <f t="shared" si="6"/>
        <v>0</v>
      </c>
      <c r="Q150" s="149">
        <v>0</v>
      </c>
      <c r="R150" s="149">
        <f t="shared" si="7"/>
        <v>0</v>
      </c>
      <c r="S150" s="149">
        <v>1.4</v>
      </c>
      <c r="T150" s="150">
        <f t="shared" si="8"/>
        <v>302.28799999999995</v>
      </c>
      <c r="AR150" s="151" t="s">
        <v>169</v>
      </c>
      <c r="AT150" s="151" t="s">
        <v>165</v>
      </c>
      <c r="AU150" s="151" t="s">
        <v>86</v>
      </c>
      <c r="AY150" s="13" t="s">
        <v>163</v>
      </c>
      <c r="BE150" s="152">
        <f t="shared" si="9"/>
        <v>0</v>
      </c>
      <c r="BF150" s="152">
        <f t="shared" si="10"/>
        <v>2172.1550000000002</v>
      </c>
      <c r="BG150" s="152">
        <f t="shared" si="11"/>
        <v>0</v>
      </c>
      <c r="BH150" s="152">
        <f t="shared" si="12"/>
        <v>0</v>
      </c>
      <c r="BI150" s="152">
        <f t="shared" si="13"/>
        <v>0</v>
      </c>
      <c r="BJ150" s="13" t="s">
        <v>86</v>
      </c>
      <c r="BK150" s="153">
        <f t="shared" si="14"/>
        <v>2172.1550000000002</v>
      </c>
      <c r="BL150" s="13" t="s">
        <v>169</v>
      </c>
      <c r="BM150" s="151" t="s">
        <v>1120</v>
      </c>
    </row>
    <row r="151" spans="2:65" s="1" customFormat="1" ht="22.15" customHeight="1" x14ac:dyDescent="0.2">
      <c r="B151" s="115"/>
      <c r="C151" s="141" t="s">
        <v>193</v>
      </c>
      <c r="D151" s="141" t="s">
        <v>165</v>
      </c>
      <c r="E151" s="142" t="s">
        <v>181</v>
      </c>
      <c r="F151" s="143" t="s">
        <v>182</v>
      </c>
      <c r="G151" s="144" t="s">
        <v>179</v>
      </c>
      <c r="H151" s="145">
        <v>4</v>
      </c>
      <c r="I151" s="174">
        <v>4.96</v>
      </c>
      <c r="J151" s="175">
        <f t="shared" si="5"/>
        <v>19.84</v>
      </c>
      <c r="K151" s="147"/>
      <c r="L151" s="27"/>
      <c r="M151" s="148" t="s">
        <v>1</v>
      </c>
      <c r="N151" s="114" t="s">
        <v>39</v>
      </c>
      <c r="P151" s="149">
        <f t="shared" si="6"/>
        <v>0</v>
      </c>
      <c r="Q151" s="149">
        <v>0</v>
      </c>
      <c r="R151" s="149">
        <f t="shared" si="7"/>
        <v>0</v>
      </c>
      <c r="S151" s="149">
        <v>5.0000000000000001E-3</v>
      </c>
      <c r="T151" s="150">
        <f t="shared" si="8"/>
        <v>0.02</v>
      </c>
      <c r="AR151" s="151" t="s">
        <v>169</v>
      </c>
      <c r="AT151" s="151" t="s">
        <v>165</v>
      </c>
      <c r="AU151" s="151" t="s">
        <v>86</v>
      </c>
      <c r="AY151" s="13" t="s">
        <v>163</v>
      </c>
      <c r="BE151" s="152">
        <f t="shared" si="9"/>
        <v>0</v>
      </c>
      <c r="BF151" s="152">
        <f t="shared" si="10"/>
        <v>19.84</v>
      </c>
      <c r="BG151" s="152">
        <f t="shared" si="11"/>
        <v>0</v>
      </c>
      <c r="BH151" s="152">
        <f t="shared" si="12"/>
        <v>0</v>
      </c>
      <c r="BI151" s="152">
        <f t="shared" si="13"/>
        <v>0</v>
      </c>
      <c r="BJ151" s="13" t="s">
        <v>86</v>
      </c>
      <c r="BK151" s="153">
        <f t="shared" si="14"/>
        <v>19.84</v>
      </c>
      <c r="BL151" s="13" t="s">
        <v>169</v>
      </c>
      <c r="BM151" s="151" t="s">
        <v>1121</v>
      </c>
    </row>
    <row r="152" spans="2:65" s="1" customFormat="1" ht="22.15" customHeight="1" x14ac:dyDescent="0.2">
      <c r="B152" s="115"/>
      <c r="C152" s="141" t="s">
        <v>197</v>
      </c>
      <c r="D152" s="141" t="s">
        <v>165</v>
      </c>
      <c r="E152" s="142" t="s">
        <v>185</v>
      </c>
      <c r="F152" s="143" t="s">
        <v>186</v>
      </c>
      <c r="G152" s="144" t="s">
        <v>187</v>
      </c>
      <c r="H152" s="145">
        <v>1</v>
      </c>
      <c r="I152" s="174">
        <v>0.97</v>
      </c>
      <c r="J152" s="175">
        <f t="shared" si="5"/>
        <v>0.97</v>
      </c>
      <c r="K152" s="147"/>
      <c r="L152" s="27"/>
      <c r="M152" s="148" t="s">
        <v>1</v>
      </c>
      <c r="N152" s="114" t="s">
        <v>39</v>
      </c>
      <c r="P152" s="149">
        <f t="shared" si="6"/>
        <v>0</v>
      </c>
      <c r="Q152" s="149">
        <v>0</v>
      </c>
      <c r="R152" s="149">
        <f t="shared" si="7"/>
        <v>0</v>
      </c>
      <c r="S152" s="149">
        <v>0.03</v>
      </c>
      <c r="T152" s="150">
        <f t="shared" si="8"/>
        <v>0.03</v>
      </c>
      <c r="AR152" s="151" t="s">
        <v>169</v>
      </c>
      <c r="AT152" s="151" t="s">
        <v>165</v>
      </c>
      <c r="AU152" s="151" t="s">
        <v>86</v>
      </c>
      <c r="AY152" s="13" t="s">
        <v>163</v>
      </c>
      <c r="BE152" s="152">
        <f t="shared" si="9"/>
        <v>0</v>
      </c>
      <c r="BF152" s="152">
        <f t="shared" si="10"/>
        <v>0.97</v>
      </c>
      <c r="BG152" s="152">
        <f t="shared" si="11"/>
        <v>0</v>
      </c>
      <c r="BH152" s="152">
        <f t="shared" si="12"/>
        <v>0</v>
      </c>
      <c r="BI152" s="152">
        <f t="shared" si="13"/>
        <v>0</v>
      </c>
      <c r="BJ152" s="13" t="s">
        <v>86</v>
      </c>
      <c r="BK152" s="153">
        <f t="shared" si="14"/>
        <v>0.97</v>
      </c>
      <c r="BL152" s="13" t="s">
        <v>169</v>
      </c>
      <c r="BM152" s="151" t="s">
        <v>1122</v>
      </c>
    </row>
    <row r="153" spans="2:65" s="1" customFormat="1" ht="22.15" customHeight="1" x14ac:dyDescent="0.2">
      <c r="B153" s="115"/>
      <c r="C153" s="141" t="s">
        <v>174</v>
      </c>
      <c r="D153" s="141" t="s">
        <v>165</v>
      </c>
      <c r="E153" s="142" t="s">
        <v>190</v>
      </c>
      <c r="F153" s="143" t="s">
        <v>191</v>
      </c>
      <c r="G153" s="144" t="s">
        <v>187</v>
      </c>
      <c r="H153" s="145">
        <v>6</v>
      </c>
      <c r="I153" s="174">
        <v>0.46</v>
      </c>
      <c r="J153" s="175">
        <f t="shared" si="5"/>
        <v>2.76</v>
      </c>
      <c r="K153" s="147"/>
      <c r="L153" s="27"/>
      <c r="M153" s="148" t="s">
        <v>1</v>
      </c>
      <c r="N153" s="114" t="s">
        <v>39</v>
      </c>
      <c r="P153" s="149">
        <f t="shared" si="6"/>
        <v>0</v>
      </c>
      <c r="Q153" s="149">
        <v>0</v>
      </c>
      <c r="R153" s="149">
        <f t="shared" si="7"/>
        <v>0</v>
      </c>
      <c r="S153" s="149">
        <v>1.4E-2</v>
      </c>
      <c r="T153" s="150">
        <f t="shared" si="8"/>
        <v>8.4000000000000005E-2</v>
      </c>
      <c r="AR153" s="151" t="s">
        <v>169</v>
      </c>
      <c r="AT153" s="151" t="s">
        <v>165</v>
      </c>
      <c r="AU153" s="151" t="s">
        <v>86</v>
      </c>
      <c r="AY153" s="13" t="s">
        <v>163</v>
      </c>
      <c r="BE153" s="152">
        <f t="shared" si="9"/>
        <v>0</v>
      </c>
      <c r="BF153" s="152">
        <f t="shared" si="10"/>
        <v>2.76</v>
      </c>
      <c r="BG153" s="152">
        <f t="shared" si="11"/>
        <v>0</v>
      </c>
      <c r="BH153" s="152">
        <f t="shared" si="12"/>
        <v>0</v>
      </c>
      <c r="BI153" s="152">
        <f t="shared" si="13"/>
        <v>0</v>
      </c>
      <c r="BJ153" s="13" t="s">
        <v>86</v>
      </c>
      <c r="BK153" s="153">
        <f t="shared" si="14"/>
        <v>2.76</v>
      </c>
      <c r="BL153" s="13" t="s">
        <v>169</v>
      </c>
      <c r="BM153" s="151" t="s">
        <v>1123</v>
      </c>
    </row>
    <row r="154" spans="2:65" s="1" customFormat="1" ht="13.9" customHeight="1" x14ac:dyDescent="0.2">
      <c r="B154" s="115"/>
      <c r="C154" s="141" t="s">
        <v>205</v>
      </c>
      <c r="D154" s="141" t="s">
        <v>165</v>
      </c>
      <c r="E154" s="142" t="s">
        <v>194</v>
      </c>
      <c r="F154" s="143" t="s">
        <v>195</v>
      </c>
      <c r="G154" s="144" t="s">
        <v>179</v>
      </c>
      <c r="H154" s="145">
        <v>32.799999999999997</v>
      </c>
      <c r="I154" s="174">
        <v>3</v>
      </c>
      <c r="J154" s="175">
        <f t="shared" si="5"/>
        <v>98.4</v>
      </c>
      <c r="K154" s="147"/>
      <c r="L154" s="27"/>
      <c r="M154" s="148" t="s">
        <v>1</v>
      </c>
      <c r="N154" s="114" t="s">
        <v>39</v>
      </c>
      <c r="P154" s="149">
        <f t="shared" si="6"/>
        <v>0</v>
      </c>
      <c r="Q154" s="149">
        <v>0</v>
      </c>
      <c r="R154" s="149">
        <f t="shared" si="7"/>
        <v>0</v>
      </c>
      <c r="S154" s="149">
        <v>7.0000000000000001E-3</v>
      </c>
      <c r="T154" s="150">
        <f t="shared" si="8"/>
        <v>0.2296</v>
      </c>
      <c r="AR154" s="151" t="s">
        <v>169</v>
      </c>
      <c r="AT154" s="151" t="s">
        <v>165</v>
      </c>
      <c r="AU154" s="151" t="s">
        <v>86</v>
      </c>
      <c r="AY154" s="13" t="s">
        <v>163</v>
      </c>
      <c r="BE154" s="152">
        <f t="shared" si="9"/>
        <v>0</v>
      </c>
      <c r="BF154" s="152">
        <f t="shared" si="10"/>
        <v>98.4</v>
      </c>
      <c r="BG154" s="152">
        <f t="shared" si="11"/>
        <v>0</v>
      </c>
      <c r="BH154" s="152">
        <f t="shared" si="12"/>
        <v>0</v>
      </c>
      <c r="BI154" s="152">
        <f t="shared" si="13"/>
        <v>0</v>
      </c>
      <c r="BJ154" s="13" t="s">
        <v>86</v>
      </c>
      <c r="BK154" s="153">
        <f t="shared" si="14"/>
        <v>98.4</v>
      </c>
      <c r="BL154" s="13" t="s">
        <v>169</v>
      </c>
      <c r="BM154" s="151" t="s">
        <v>1124</v>
      </c>
    </row>
    <row r="155" spans="2:65" s="1" customFormat="1" ht="22.15" customHeight="1" x14ac:dyDescent="0.2">
      <c r="B155" s="115"/>
      <c r="C155" s="141" t="s">
        <v>209</v>
      </c>
      <c r="D155" s="141" t="s">
        <v>165</v>
      </c>
      <c r="E155" s="142" t="s">
        <v>198</v>
      </c>
      <c r="F155" s="143" t="s">
        <v>199</v>
      </c>
      <c r="G155" s="144" t="s">
        <v>168</v>
      </c>
      <c r="H155" s="145">
        <v>60.1</v>
      </c>
      <c r="I155" s="174">
        <v>2.15</v>
      </c>
      <c r="J155" s="175">
        <f t="shared" si="5"/>
        <v>129.215</v>
      </c>
      <c r="K155" s="147"/>
      <c r="L155" s="27"/>
      <c r="M155" s="148" t="s">
        <v>1</v>
      </c>
      <c r="N155" s="114" t="s">
        <v>39</v>
      </c>
      <c r="P155" s="149">
        <f t="shared" si="6"/>
        <v>0</v>
      </c>
      <c r="Q155" s="149">
        <v>0</v>
      </c>
      <c r="R155" s="149">
        <f t="shared" si="7"/>
        <v>0</v>
      </c>
      <c r="S155" s="149">
        <v>6.8000000000000005E-2</v>
      </c>
      <c r="T155" s="150">
        <f t="shared" si="8"/>
        <v>4.0868000000000002</v>
      </c>
      <c r="AR155" s="151" t="s">
        <v>169</v>
      </c>
      <c r="AT155" s="151" t="s">
        <v>165</v>
      </c>
      <c r="AU155" s="151" t="s">
        <v>86</v>
      </c>
      <c r="AY155" s="13" t="s">
        <v>163</v>
      </c>
      <c r="BE155" s="152">
        <f t="shared" si="9"/>
        <v>0</v>
      </c>
      <c r="BF155" s="152">
        <f t="shared" si="10"/>
        <v>129.215</v>
      </c>
      <c r="BG155" s="152">
        <f t="shared" si="11"/>
        <v>0</v>
      </c>
      <c r="BH155" s="152">
        <f t="shared" si="12"/>
        <v>0</v>
      </c>
      <c r="BI155" s="152">
        <f t="shared" si="13"/>
        <v>0</v>
      </c>
      <c r="BJ155" s="13" t="s">
        <v>86</v>
      </c>
      <c r="BK155" s="153">
        <f t="shared" si="14"/>
        <v>129.215</v>
      </c>
      <c r="BL155" s="13" t="s">
        <v>169</v>
      </c>
      <c r="BM155" s="151" t="s">
        <v>1125</v>
      </c>
    </row>
    <row r="156" spans="2:65" s="1" customFormat="1" ht="22.15" customHeight="1" x14ac:dyDescent="0.2">
      <c r="B156" s="115"/>
      <c r="C156" s="141" t="s">
        <v>213</v>
      </c>
      <c r="D156" s="141" t="s">
        <v>165</v>
      </c>
      <c r="E156" s="142" t="s">
        <v>201</v>
      </c>
      <c r="F156" s="143" t="s">
        <v>202</v>
      </c>
      <c r="G156" s="144" t="s">
        <v>203</v>
      </c>
      <c r="H156" s="145">
        <v>486.46600000000001</v>
      </c>
      <c r="I156" s="174">
        <v>6.7</v>
      </c>
      <c r="J156" s="175">
        <f t="shared" si="5"/>
        <v>3259.3220000000001</v>
      </c>
      <c r="K156" s="147"/>
      <c r="L156" s="27"/>
      <c r="M156" s="148" t="s">
        <v>1</v>
      </c>
      <c r="N156" s="114" t="s">
        <v>39</v>
      </c>
      <c r="P156" s="149">
        <f t="shared" si="6"/>
        <v>0</v>
      </c>
      <c r="Q156" s="149">
        <v>0</v>
      </c>
      <c r="R156" s="149">
        <f t="shared" si="7"/>
        <v>0</v>
      </c>
      <c r="S156" s="149">
        <v>0</v>
      </c>
      <c r="T156" s="150">
        <f t="shared" si="8"/>
        <v>0</v>
      </c>
      <c r="AR156" s="151" t="s">
        <v>169</v>
      </c>
      <c r="AT156" s="151" t="s">
        <v>165</v>
      </c>
      <c r="AU156" s="151" t="s">
        <v>86</v>
      </c>
      <c r="AY156" s="13" t="s">
        <v>163</v>
      </c>
      <c r="BE156" s="152">
        <f t="shared" si="9"/>
        <v>0</v>
      </c>
      <c r="BF156" s="152">
        <f t="shared" si="10"/>
        <v>3259.3220000000001</v>
      </c>
      <c r="BG156" s="152">
        <f t="shared" si="11"/>
        <v>0</v>
      </c>
      <c r="BH156" s="152">
        <f t="shared" si="12"/>
        <v>0</v>
      </c>
      <c r="BI156" s="152">
        <f t="shared" si="13"/>
        <v>0</v>
      </c>
      <c r="BJ156" s="13" t="s">
        <v>86</v>
      </c>
      <c r="BK156" s="153">
        <f t="shared" si="14"/>
        <v>3259.3220000000001</v>
      </c>
      <c r="BL156" s="13" t="s">
        <v>169</v>
      </c>
      <c r="BM156" s="151" t="s">
        <v>1126</v>
      </c>
    </row>
    <row r="157" spans="2:65" s="1" customFormat="1" ht="22.15" customHeight="1" x14ac:dyDescent="0.2">
      <c r="B157" s="115"/>
      <c r="C157" s="141" t="s">
        <v>217</v>
      </c>
      <c r="D157" s="141" t="s">
        <v>165</v>
      </c>
      <c r="E157" s="142" t="s">
        <v>206</v>
      </c>
      <c r="F157" s="143" t="s">
        <v>207</v>
      </c>
      <c r="G157" s="144" t="s">
        <v>203</v>
      </c>
      <c r="H157" s="145">
        <v>486.46600000000001</v>
      </c>
      <c r="I157" s="174">
        <v>7.51</v>
      </c>
      <c r="J157" s="175">
        <f t="shared" si="5"/>
        <v>3653.36</v>
      </c>
      <c r="K157" s="147"/>
      <c r="L157" s="27"/>
      <c r="M157" s="148" t="s">
        <v>1</v>
      </c>
      <c r="N157" s="114" t="s">
        <v>39</v>
      </c>
      <c r="P157" s="149">
        <f t="shared" si="6"/>
        <v>0</v>
      </c>
      <c r="Q157" s="149">
        <v>0</v>
      </c>
      <c r="R157" s="149">
        <f t="shared" si="7"/>
        <v>0</v>
      </c>
      <c r="S157" s="149">
        <v>0</v>
      </c>
      <c r="T157" s="150">
        <f t="shared" si="8"/>
        <v>0</v>
      </c>
      <c r="AR157" s="151" t="s">
        <v>169</v>
      </c>
      <c r="AT157" s="151" t="s">
        <v>165</v>
      </c>
      <c r="AU157" s="151" t="s">
        <v>86</v>
      </c>
      <c r="AY157" s="13" t="s">
        <v>163</v>
      </c>
      <c r="BE157" s="152">
        <f t="shared" si="9"/>
        <v>0</v>
      </c>
      <c r="BF157" s="152">
        <f t="shared" si="10"/>
        <v>3653.36</v>
      </c>
      <c r="BG157" s="152">
        <f t="shared" si="11"/>
        <v>0</v>
      </c>
      <c r="BH157" s="152">
        <f t="shared" si="12"/>
        <v>0</v>
      </c>
      <c r="BI157" s="152">
        <f t="shared" si="13"/>
        <v>0</v>
      </c>
      <c r="BJ157" s="13" t="s">
        <v>86</v>
      </c>
      <c r="BK157" s="153">
        <f t="shared" si="14"/>
        <v>3653.36</v>
      </c>
      <c r="BL157" s="13" t="s">
        <v>169</v>
      </c>
      <c r="BM157" s="151" t="s">
        <v>1127</v>
      </c>
    </row>
    <row r="158" spans="2:65" s="1" customFormat="1" ht="13.9" customHeight="1" x14ac:dyDescent="0.2">
      <c r="B158" s="115"/>
      <c r="C158" s="141" t="s">
        <v>221</v>
      </c>
      <c r="D158" s="141" t="s">
        <v>165</v>
      </c>
      <c r="E158" s="142" t="s">
        <v>210</v>
      </c>
      <c r="F158" s="143" t="s">
        <v>211</v>
      </c>
      <c r="G158" s="144" t="s">
        <v>203</v>
      </c>
      <c r="H158" s="145">
        <v>486.46600000000001</v>
      </c>
      <c r="I158" s="174">
        <v>7</v>
      </c>
      <c r="J158" s="175">
        <f t="shared" si="5"/>
        <v>3405.2620000000002</v>
      </c>
      <c r="K158" s="147"/>
      <c r="L158" s="27"/>
      <c r="M158" s="148" t="s">
        <v>1</v>
      </c>
      <c r="N158" s="114" t="s">
        <v>39</v>
      </c>
      <c r="P158" s="149">
        <f t="shared" si="6"/>
        <v>0</v>
      </c>
      <c r="Q158" s="149">
        <v>0</v>
      </c>
      <c r="R158" s="149">
        <f t="shared" si="7"/>
        <v>0</v>
      </c>
      <c r="S158" s="149">
        <v>0</v>
      </c>
      <c r="T158" s="150">
        <f t="shared" si="8"/>
        <v>0</v>
      </c>
      <c r="AR158" s="151" t="s">
        <v>169</v>
      </c>
      <c r="AT158" s="151" t="s">
        <v>165</v>
      </c>
      <c r="AU158" s="151" t="s">
        <v>86</v>
      </c>
      <c r="AY158" s="13" t="s">
        <v>163</v>
      </c>
      <c r="BE158" s="152">
        <f t="shared" si="9"/>
        <v>0</v>
      </c>
      <c r="BF158" s="152">
        <f t="shared" si="10"/>
        <v>3405.2620000000002</v>
      </c>
      <c r="BG158" s="152">
        <f t="shared" si="11"/>
        <v>0</v>
      </c>
      <c r="BH158" s="152">
        <f t="shared" si="12"/>
        <v>0</v>
      </c>
      <c r="BI158" s="152">
        <f t="shared" si="13"/>
        <v>0</v>
      </c>
      <c r="BJ158" s="13" t="s">
        <v>86</v>
      </c>
      <c r="BK158" s="153">
        <f t="shared" si="14"/>
        <v>3405.2620000000002</v>
      </c>
      <c r="BL158" s="13" t="s">
        <v>169</v>
      </c>
      <c r="BM158" s="151" t="s">
        <v>1128</v>
      </c>
    </row>
    <row r="159" spans="2:65" s="1" customFormat="1" ht="22.15" customHeight="1" x14ac:dyDescent="0.2">
      <c r="B159" s="115"/>
      <c r="C159" s="141" t="s">
        <v>225</v>
      </c>
      <c r="D159" s="141" t="s">
        <v>165</v>
      </c>
      <c r="E159" s="142" t="s">
        <v>214</v>
      </c>
      <c r="F159" s="143" t="s">
        <v>215</v>
      </c>
      <c r="G159" s="144" t="s">
        <v>203</v>
      </c>
      <c r="H159" s="145">
        <v>1945.864</v>
      </c>
      <c r="I159" s="174">
        <v>0.44</v>
      </c>
      <c r="J159" s="175">
        <f t="shared" si="5"/>
        <v>856.18</v>
      </c>
      <c r="K159" s="147"/>
      <c r="L159" s="27"/>
      <c r="M159" s="148" t="s">
        <v>1</v>
      </c>
      <c r="N159" s="114" t="s">
        <v>39</v>
      </c>
      <c r="P159" s="149">
        <f t="shared" si="6"/>
        <v>0</v>
      </c>
      <c r="Q159" s="149">
        <v>0</v>
      </c>
      <c r="R159" s="149">
        <f t="shared" si="7"/>
        <v>0</v>
      </c>
      <c r="S159" s="149">
        <v>0</v>
      </c>
      <c r="T159" s="150">
        <f t="shared" si="8"/>
        <v>0</v>
      </c>
      <c r="AR159" s="151" t="s">
        <v>169</v>
      </c>
      <c r="AT159" s="151" t="s">
        <v>165</v>
      </c>
      <c r="AU159" s="151" t="s">
        <v>86</v>
      </c>
      <c r="AY159" s="13" t="s">
        <v>163</v>
      </c>
      <c r="BE159" s="152">
        <f t="shared" si="9"/>
        <v>0</v>
      </c>
      <c r="BF159" s="152">
        <f t="shared" si="10"/>
        <v>856.18</v>
      </c>
      <c r="BG159" s="152">
        <f t="shared" si="11"/>
        <v>0</v>
      </c>
      <c r="BH159" s="152">
        <f t="shared" si="12"/>
        <v>0</v>
      </c>
      <c r="BI159" s="152">
        <f t="shared" si="13"/>
        <v>0</v>
      </c>
      <c r="BJ159" s="13" t="s">
        <v>86</v>
      </c>
      <c r="BK159" s="153">
        <f t="shared" si="14"/>
        <v>856.18</v>
      </c>
      <c r="BL159" s="13" t="s">
        <v>169</v>
      </c>
      <c r="BM159" s="151" t="s">
        <v>1129</v>
      </c>
    </row>
    <row r="160" spans="2:65" s="1" customFormat="1" ht="22.15" customHeight="1" x14ac:dyDescent="0.2">
      <c r="B160" s="115"/>
      <c r="C160" s="141" t="s">
        <v>233</v>
      </c>
      <c r="D160" s="141" t="s">
        <v>165</v>
      </c>
      <c r="E160" s="142" t="s">
        <v>218</v>
      </c>
      <c r="F160" s="143" t="s">
        <v>219</v>
      </c>
      <c r="G160" s="144" t="s">
        <v>203</v>
      </c>
      <c r="H160" s="145">
        <v>486.46600000000001</v>
      </c>
      <c r="I160" s="174">
        <v>5</v>
      </c>
      <c r="J160" s="175">
        <f t="shared" si="5"/>
        <v>2432.33</v>
      </c>
      <c r="K160" s="147"/>
      <c r="L160" s="27"/>
      <c r="M160" s="148" t="s">
        <v>1</v>
      </c>
      <c r="N160" s="114" t="s">
        <v>39</v>
      </c>
      <c r="P160" s="149">
        <f t="shared" si="6"/>
        <v>0</v>
      </c>
      <c r="Q160" s="149">
        <v>0</v>
      </c>
      <c r="R160" s="149">
        <f t="shared" si="7"/>
        <v>0</v>
      </c>
      <c r="S160" s="149">
        <v>0</v>
      </c>
      <c r="T160" s="150">
        <f t="shared" si="8"/>
        <v>0</v>
      </c>
      <c r="AR160" s="151" t="s">
        <v>169</v>
      </c>
      <c r="AT160" s="151" t="s">
        <v>165</v>
      </c>
      <c r="AU160" s="151" t="s">
        <v>86</v>
      </c>
      <c r="AY160" s="13" t="s">
        <v>163</v>
      </c>
      <c r="BE160" s="152">
        <f t="shared" si="9"/>
        <v>0</v>
      </c>
      <c r="BF160" s="152">
        <f t="shared" si="10"/>
        <v>2432.33</v>
      </c>
      <c r="BG160" s="152">
        <f t="shared" si="11"/>
        <v>0</v>
      </c>
      <c r="BH160" s="152">
        <f t="shared" si="12"/>
        <v>0</v>
      </c>
      <c r="BI160" s="152">
        <f t="shared" si="13"/>
        <v>0</v>
      </c>
      <c r="BJ160" s="13" t="s">
        <v>86</v>
      </c>
      <c r="BK160" s="153">
        <f t="shared" si="14"/>
        <v>2432.33</v>
      </c>
      <c r="BL160" s="13" t="s">
        <v>169</v>
      </c>
      <c r="BM160" s="151" t="s">
        <v>1130</v>
      </c>
    </row>
    <row r="161" spans="2:65" s="1" customFormat="1" ht="22.15" customHeight="1" x14ac:dyDescent="0.2">
      <c r="B161" s="115"/>
      <c r="C161" s="141" t="s">
        <v>239</v>
      </c>
      <c r="D161" s="141" t="s">
        <v>165</v>
      </c>
      <c r="E161" s="142" t="s">
        <v>222</v>
      </c>
      <c r="F161" s="143" t="s">
        <v>223</v>
      </c>
      <c r="G161" s="144" t="s">
        <v>203</v>
      </c>
      <c r="H161" s="145">
        <v>3891.7280000000001</v>
      </c>
      <c r="I161" s="174">
        <v>0.8</v>
      </c>
      <c r="J161" s="175">
        <f t="shared" si="5"/>
        <v>3113.3820000000001</v>
      </c>
      <c r="K161" s="147"/>
      <c r="L161" s="27"/>
      <c r="M161" s="148" t="s">
        <v>1</v>
      </c>
      <c r="N161" s="114" t="s">
        <v>39</v>
      </c>
      <c r="P161" s="149">
        <f t="shared" si="6"/>
        <v>0</v>
      </c>
      <c r="Q161" s="149">
        <v>0</v>
      </c>
      <c r="R161" s="149">
        <f t="shared" si="7"/>
        <v>0</v>
      </c>
      <c r="S161" s="149">
        <v>0</v>
      </c>
      <c r="T161" s="150">
        <f t="shared" si="8"/>
        <v>0</v>
      </c>
      <c r="AR161" s="151" t="s">
        <v>169</v>
      </c>
      <c r="AT161" s="151" t="s">
        <v>165</v>
      </c>
      <c r="AU161" s="151" t="s">
        <v>86</v>
      </c>
      <c r="AY161" s="13" t="s">
        <v>163</v>
      </c>
      <c r="BE161" s="152">
        <f t="shared" si="9"/>
        <v>0</v>
      </c>
      <c r="BF161" s="152">
        <f t="shared" si="10"/>
        <v>3113.3820000000001</v>
      </c>
      <c r="BG161" s="152">
        <f t="shared" si="11"/>
        <v>0</v>
      </c>
      <c r="BH161" s="152">
        <f t="shared" si="12"/>
        <v>0</v>
      </c>
      <c r="BI161" s="152">
        <f t="shared" si="13"/>
        <v>0</v>
      </c>
      <c r="BJ161" s="13" t="s">
        <v>86</v>
      </c>
      <c r="BK161" s="153">
        <f t="shared" si="14"/>
        <v>3113.3820000000001</v>
      </c>
      <c r="BL161" s="13" t="s">
        <v>169</v>
      </c>
      <c r="BM161" s="151" t="s">
        <v>1131</v>
      </c>
    </row>
    <row r="162" spans="2:65" s="1" customFormat="1" ht="22.15" customHeight="1" x14ac:dyDescent="0.2">
      <c r="B162" s="115"/>
      <c r="C162" s="141" t="s">
        <v>243</v>
      </c>
      <c r="D162" s="141" t="s">
        <v>165</v>
      </c>
      <c r="E162" s="142" t="s">
        <v>226</v>
      </c>
      <c r="F162" s="143" t="s">
        <v>227</v>
      </c>
      <c r="G162" s="144" t="s">
        <v>203</v>
      </c>
      <c r="H162" s="145">
        <v>486.46600000000001</v>
      </c>
      <c r="I162" s="174">
        <v>8</v>
      </c>
      <c r="J162" s="175">
        <f t="shared" si="5"/>
        <v>3891.7280000000001</v>
      </c>
      <c r="K162" s="147"/>
      <c r="L162" s="27"/>
      <c r="M162" s="148" t="s">
        <v>1</v>
      </c>
      <c r="N162" s="114" t="s">
        <v>39</v>
      </c>
      <c r="P162" s="149">
        <f t="shared" si="6"/>
        <v>0</v>
      </c>
      <c r="Q162" s="149">
        <v>0</v>
      </c>
      <c r="R162" s="149">
        <f t="shared" si="7"/>
        <v>0</v>
      </c>
      <c r="S162" s="149">
        <v>0</v>
      </c>
      <c r="T162" s="150">
        <f t="shared" si="8"/>
        <v>0</v>
      </c>
      <c r="AR162" s="151" t="s">
        <v>169</v>
      </c>
      <c r="AT162" s="151" t="s">
        <v>165</v>
      </c>
      <c r="AU162" s="151" t="s">
        <v>86</v>
      </c>
      <c r="AY162" s="13" t="s">
        <v>163</v>
      </c>
      <c r="BE162" s="152">
        <f t="shared" si="9"/>
        <v>0</v>
      </c>
      <c r="BF162" s="152">
        <f t="shared" si="10"/>
        <v>3891.7280000000001</v>
      </c>
      <c r="BG162" s="152">
        <f t="shared" si="11"/>
        <v>0</v>
      </c>
      <c r="BH162" s="152">
        <f t="shared" si="12"/>
        <v>0</v>
      </c>
      <c r="BI162" s="152">
        <f t="shared" si="13"/>
        <v>0</v>
      </c>
      <c r="BJ162" s="13" t="s">
        <v>86</v>
      </c>
      <c r="BK162" s="153">
        <f t="shared" si="14"/>
        <v>3891.7280000000001</v>
      </c>
      <c r="BL162" s="13" t="s">
        <v>169</v>
      </c>
      <c r="BM162" s="151" t="s">
        <v>1132</v>
      </c>
    </row>
    <row r="163" spans="2:65" s="1" customFormat="1" ht="22.15" customHeight="1" x14ac:dyDescent="0.2">
      <c r="B163" s="115"/>
      <c r="C163" s="141" t="s">
        <v>247</v>
      </c>
      <c r="D163" s="141" t="s">
        <v>165</v>
      </c>
      <c r="E163" s="142" t="s">
        <v>872</v>
      </c>
      <c r="F163" s="143" t="s">
        <v>873</v>
      </c>
      <c r="G163" s="144" t="s">
        <v>203</v>
      </c>
      <c r="H163" s="145">
        <v>7.56</v>
      </c>
      <c r="I163" s="174">
        <v>49</v>
      </c>
      <c r="J163" s="175">
        <f t="shared" si="5"/>
        <v>370.44</v>
      </c>
      <c r="K163" s="147"/>
      <c r="L163" s="27"/>
      <c r="M163" s="148" t="s">
        <v>1</v>
      </c>
      <c r="N163" s="114" t="s">
        <v>39</v>
      </c>
      <c r="P163" s="149">
        <f t="shared" si="6"/>
        <v>0</v>
      </c>
      <c r="Q163" s="149">
        <v>0</v>
      </c>
      <c r="R163" s="149">
        <f t="shared" si="7"/>
        <v>0</v>
      </c>
      <c r="S163" s="149">
        <v>0</v>
      </c>
      <c r="T163" s="150">
        <f t="shared" si="8"/>
        <v>0</v>
      </c>
      <c r="AR163" s="151" t="s">
        <v>169</v>
      </c>
      <c r="AT163" s="151" t="s">
        <v>165</v>
      </c>
      <c r="AU163" s="151" t="s">
        <v>86</v>
      </c>
      <c r="AY163" s="13" t="s">
        <v>163</v>
      </c>
      <c r="BE163" s="152">
        <f t="shared" si="9"/>
        <v>0</v>
      </c>
      <c r="BF163" s="152">
        <f t="shared" si="10"/>
        <v>370.44</v>
      </c>
      <c r="BG163" s="152">
        <f t="shared" si="11"/>
        <v>0</v>
      </c>
      <c r="BH163" s="152">
        <f t="shared" si="12"/>
        <v>0</v>
      </c>
      <c r="BI163" s="152">
        <f t="shared" si="13"/>
        <v>0</v>
      </c>
      <c r="BJ163" s="13" t="s">
        <v>86</v>
      </c>
      <c r="BK163" s="153">
        <f t="shared" si="14"/>
        <v>370.44</v>
      </c>
      <c r="BL163" s="13" t="s">
        <v>169</v>
      </c>
      <c r="BM163" s="151" t="s">
        <v>1133</v>
      </c>
    </row>
    <row r="164" spans="2:65" s="11" customFormat="1" ht="25.9" customHeight="1" x14ac:dyDescent="0.2">
      <c r="B164" s="132"/>
      <c r="D164" s="133" t="s">
        <v>72</v>
      </c>
      <c r="E164" s="134" t="s">
        <v>229</v>
      </c>
      <c r="F164" s="134" t="s">
        <v>230</v>
      </c>
      <c r="I164" s="171"/>
      <c r="J164" s="172">
        <f>BK164</f>
        <v>2294.0539999999996</v>
      </c>
      <c r="L164" s="132"/>
      <c r="M164" s="135"/>
      <c r="P164" s="136">
        <f>P165+P168+P170+P181+P183</f>
        <v>0</v>
      </c>
      <c r="R164" s="136">
        <f>R165+R168+R170+R181+R183</f>
        <v>7.3439999999999998E-3</v>
      </c>
      <c r="T164" s="137">
        <f>T165+T168+T170+T181+T183</f>
        <v>54.898330999999992</v>
      </c>
      <c r="AR164" s="133" t="s">
        <v>86</v>
      </c>
      <c r="AT164" s="138" t="s">
        <v>72</v>
      </c>
      <c r="AU164" s="138" t="s">
        <v>73</v>
      </c>
      <c r="AY164" s="133" t="s">
        <v>163</v>
      </c>
      <c r="BK164" s="139">
        <f>BK165+BK168+BK170+BK181+BK183</f>
        <v>2294.0539999999996</v>
      </c>
    </row>
    <row r="165" spans="2:65" s="11" customFormat="1" ht="22.9" customHeight="1" x14ac:dyDescent="0.2">
      <c r="B165" s="132"/>
      <c r="D165" s="133" t="s">
        <v>72</v>
      </c>
      <c r="E165" s="140" t="s">
        <v>490</v>
      </c>
      <c r="F165" s="140" t="s">
        <v>491</v>
      </c>
      <c r="I165" s="171"/>
      <c r="J165" s="173">
        <f>BK165</f>
        <v>1101.192</v>
      </c>
      <c r="L165" s="132"/>
      <c r="M165" s="135"/>
      <c r="P165" s="136">
        <f>SUM(P166:P167)</f>
        <v>0</v>
      </c>
      <c r="R165" s="136">
        <f>SUM(R166:R167)</f>
        <v>0</v>
      </c>
      <c r="T165" s="137">
        <f>SUM(T166:T167)</f>
        <v>52.900399999999998</v>
      </c>
      <c r="AR165" s="133" t="s">
        <v>86</v>
      </c>
      <c r="AT165" s="138" t="s">
        <v>72</v>
      </c>
      <c r="AU165" s="138" t="s">
        <v>80</v>
      </c>
      <c r="AY165" s="133" t="s">
        <v>163</v>
      </c>
      <c r="BK165" s="139">
        <f>SUM(BK166:BK167)</f>
        <v>1101.192</v>
      </c>
    </row>
    <row r="166" spans="2:65" s="1" customFormat="1" ht="22.15" customHeight="1" x14ac:dyDescent="0.2">
      <c r="B166" s="115"/>
      <c r="C166" s="141" t="s">
        <v>7</v>
      </c>
      <c r="D166" s="141" t="s">
        <v>165</v>
      </c>
      <c r="E166" s="142" t="s">
        <v>875</v>
      </c>
      <c r="F166" s="143" t="s">
        <v>876</v>
      </c>
      <c r="G166" s="144" t="s">
        <v>168</v>
      </c>
      <c r="H166" s="145">
        <v>539.79999999999995</v>
      </c>
      <c r="I166" s="174">
        <v>0.84</v>
      </c>
      <c r="J166" s="175">
        <f>ROUND(I166*H166,3)</f>
        <v>453.43200000000002</v>
      </c>
      <c r="K166" s="147"/>
      <c r="L166" s="27"/>
      <c r="M166" s="148" t="s">
        <v>1</v>
      </c>
      <c r="N166" s="114" t="s">
        <v>39</v>
      </c>
      <c r="P166" s="149">
        <f>O166*H166</f>
        <v>0</v>
      </c>
      <c r="Q166" s="149">
        <v>0</v>
      </c>
      <c r="R166" s="149">
        <f>Q166*H166</f>
        <v>0</v>
      </c>
      <c r="S166" s="149">
        <v>1.4E-2</v>
      </c>
      <c r="T166" s="150">
        <f>S166*H166</f>
        <v>7.5571999999999999</v>
      </c>
      <c r="AR166" s="151" t="s">
        <v>233</v>
      </c>
      <c r="AT166" s="151" t="s">
        <v>165</v>
      </c>
      <c r="AU166" s="151" t="s">
        <v>86</v>
      </c>
      <c r="AY166" s="13" t="s">
        <v>163</v>
      </c>
      <c r="BE166" s="152">
        <f>IF(N166="základná",J166,0)</f>
        <v>0</v>
      </c>
      <c r="BF166" s="152">
        <f>IF(N166="znížená",J166,0)</f>
        <v>453.43200000000002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3" t="s">
        <v>86</v>
      </c>
      <c r="BK166" s="153">
        <f>ROUND(I166*H166,3)</f>
        <v>453.43200000000002</v>
      </c>
      <c r="BL166" s="13" t="s">
        <v>233</v>
      </c>
      <c r="BM166" s="151" t="s">
        <v>1134</v>
      </c>
    </row>
    <row r="167" spans="2:65" s="1" customFormat="1" ht="22.15" customHeight="1" x14ac:dyDescent="0.2">
      <c r="B167" s="115"/>
      <c r="C167" s="141" t="s">
        <v>254</v>
      </c>
      <c r="D167" s="141" t="s">
        <v>165</v>
      </c>
      <c r="E167" s="142" t="s">
        <v>1135</v>
      </c>
      <c r="F167" s="143" t="s">
        <v>1136</v>
      </c>
      <c r="G167" s="144" t="s">
        <v>168</v>
      </c>
      <c r="H167" s="145">
        <v>539.79999999999995</v>
      </c>
      <c r="I167" s="174">
        <v>1.2</v>
      </c>
      <c r="J167" s="175">
        <f>ROUND(I167*H167,3)</f>
        <v>647.76</v>
      </c>
      <c r="K167" s="147"/>
      <c r="L167" s="27"/>
      <c r="M167" s="148" t="s">
        <v>1</v>
      </c>
      <c r="N167" s="114" t="s">
        <v>39</v>
      </c>
      <c r="P167" s="149">
        <f>O167*H167</f>
        <v>0</v>
      </c>
      <c r="Q167" s="149">
        <v>0</v>
      </c>
      <c r="R167" s="149">
        <f>Q167*H167</f>
        <v>0</v>
      </c>
      <c r="S167" s="149">
        <v>8.4000000000000005E-2</v>
      </c>
      <c r="T167" s="150">
        <f>S167*H167</f>
        <v>45.343199999999996</v>
      </c>
      <c r="AR167" s="151" t="s">
        <v>233</v>
      </c>
      <c r="AT167" s="151" t="s">
        <v>165</v>
      </c>
      <c r="AU167" s="151" t="s">
        <v>86</v>
      </c>
      <c r="AY167" s="13" t="s">
        <v>163</v>
      </c>
      <c r="BE167" s="152">
        <f>IF(N167="základná",J167,0)</f>
        <v>0</v>
      </c>
      <c r="BF167" s="152">
        <f>IF(N167="znížená",J167,0)</f>
        <v>647.76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86</v>
      </c>
      <c r="BK167" s="153">
        <f>ROUND(I167*H167,3)</f>
        <v>647.76</v>
      </c>
      <c r="BL167" s="13" t="s">
        <v>233</v>
      </c>
      <c r="BM167" s="151" t="s">
        <v>1137</v>
      </c>
    </row>
    <row r="168" spans="2:65" s="11" customFormat="1" ht="22.9" customHeight="1" x14ac:dyDescent="0.2">
      <c r="B168" s="132"/>
      <c r="D168" s="133" t="s">
        <v>72</v>
      </c>
      <c r="E168" s="140" t="s">
        <v>231</v>
      </c>
      <c r="F168" s="140" t="s">
        <v>232</v>
      </c>
      <c r="I168" s="171"/>
      <c r="J168" s="173">
        <f>BK168</f>
        <v>60.2</v>
      </c>
      <c r="L168" s="132"/>
      <c r="M168" s="135"/>
      <c r="P168" s="136">
        <f>P169</f>
        <v>0</v>
      </c>
      <c r="R168" s="136">
        <f>R169</f>
        <v>0</v>
      </c>
      <c r="T168" s="137">
        <f>T169</f>
        <v>0.21129999999999999</v>
      </c>
      <c r="AR168" s="133" t="s">
        <v>86</v>
      </c>
      <c r="AT168" s="138" t="s">
        <v>72</v>
      </c>
      <c r="AU168" s="138" t="s">
        <v>80</v>
      </c>
      <c r="AY168" s="133" t="s">
        <v>163</v>
      </c>
      <c r="BK168" s="139">
        <f>BK169</f>
        <v>60.2</v>
      </c>
    </row>
    <row r="169" spans="2:65" s="1" customFormat="1" ht="13.9" customHeight="1" x14ac:dyDescent="0.2">
      <c r="B169" s="115"/>
      <c r="C169" s="141" t="s">
        <v>258</v>
      </c>
      <c r="D169" s="141" t="s">
        <v>165</v>
      </c>
      <c r="E169" s="142" t="s">
        <v>234</v>
      </c>
      <c r="F169" s="143" t="s">
        <v>235</v>
      </c>
      <c r="G169" s="144" t="s">
        <v>187</v>
      </c>
      <c r="H169" s="145">
        <v>10</v>
      </c>
      <c r="I169" s="174">
        <v>6.02</v>
      </c>
      <c r="J169" s="175">
        <f>ROUND(I169*H169,3)</f>
        <v>60.2</v>
      </c>
      <c r="K169" s="147"/>
      <c r="L169" s="27"/>
      <c r="M169" s="148" t="s">
        <v>1</v>
      </c>
      <c r="N169" s="114" t="s">
        <v>39</v>
      </c>
      <c r="P169" s="149">
        <f>O169*H169</f>
        <v>0</v>
      </c>
      <c r="Q169" s="149">
        <v>0</v>
      </c>
      <c r="R169" s="149">
        <f>Q169*H169</f>
        <v>0</v>
      </c>
      <c r="S169" s="149">
        <v>2.1129999999999999E-2</v>
      </c>
      <c r="T169" s="150">
        <f>S169*H169</f>
        <v>0.21129999999999999</v>
      </c>
      <c r="AR169" s="151" t="s">
        <v>233</v>
      </c>
      <c r="AT169" s="151" t="s">
        <v>165</v>
      </c>
      <c r="AU169" s="151" t="s">
        <v>86</v>
      </c>
      <c r="AY169" s="13" t="s">
        <v>163</v>
      </c>
      <c r="BE169" s="152">
        <f>IF(N169="základná",J169,0)</f>
        <v>0</v>
      </c>
      <c r="BF169" s="152">
        <f>IF(N169="znížená",J169,0)</f>
        <v>60.2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3" t="s">
        <v>86</v>
      </c>
      <c r="BK169" s="153">
        <f>ROUND(I169*H169,3)</f>
        <v>60.2</v>
      </c>
      <c r="BL169" s="13" t="s">
        <v>233</v>
      </c>
      <c r="BM169" s="151" t="s">
        <v>1138</v>
      </c>
    </row>
    <row r="170" spans="2:65" s="11" customFormat="1" ht="22.9" customHeight="1" x14ac:dyDescent="0.2">
      <c r="B170" s="132"/>
      <c r="D170" s="133" t="s">
        <v>72</v>
      </c>
      <c r="E170" s="140" t="s">
        <v>237</v>
      </c>
      <c r="F170" s="140" t="s">
        <v>238</v>
      </c>
      <c r="I170" s="171"/>
      <c r="J170" s="173">
        <f>BK170</f>
        <v>831.86199999999997</v>
      </c>
      <c r="L170" s="132"/>
      <c r="M170" s="135"/>
      <c r="P170" s="136">
        <f>SUM(P171:P180)</f>
        <v>0</v>
      </c>
      <c r="R170" s="136">
        <f>SUM(R171:R180)</f>
        <v>0</v>
      </c>
      <c r="T170" s="137">
        <f>SUM(T171:T180)</f>
        <v>1.573831</v>
      </c>
      <c r="AR170" s="133" t="s">
        <v>86</v>
      </c>
      <c r="AT170" s="138" t="s">
        <v>72</v>
      </c>
      <c r="AU170" s="138" t="s">
        <v>80</v>
      </c>
      <c r="AY170" s="133" t="s">
        <v>163</v>
      </c>
      <c r="BK170" s="139">
        <f>SUM(BK171:BK180)</f>
        <v>831.86199999999997</v>
      </c>
    </row>
    <row r="171" spans="2:65" s="1" customFormat="1" ht="22.15" customHeight="1" x14ac:dyDescent="0.2">
      <c r="B171" s="115"/>
      <c r="C171" s="141" t="s">
        <v>264</v>
      </c>
      <c r="D171" s="141" t="s">
        <v>165</v>
      </c>
      <c r="E171" s="142" t="s">
        <v>1139</v>
      </c>
      <c r="F171" s="143" t="s">
        <v>1140</v>
      </c>
      <c r="G171" s="144" t="s">
        <v>168</v>
      </c>
      <c r="H171" s="145">
        <v>34.299999999999997</v>
      </c>
      <c r="I171" s="174">
        <v>1.37</v>
      </c>
      <c r="J171" s="175">
        <f t="shared" ref="J171:J180" si="15">ROUND(I171*H171,3)</f>
        <v>46.991</v>
      </c>
      <c r="K171" s="147"/>
      <c r="L171" s="27"/>
      <c r="M171" s="148" t="s">
        <v>1</v>
      </c>
      <c r="N171" s="114" t="s">
        <v>39</v>
      </c>
      <c r="P171" s="149">
        <f t="shared" ref="P171:P180" si="16">O171*H171</f>
        <v>0</v>
      </c>
      <c r="Q171" s="149">
        <v>0</v>
      </c>
      <c r="R171" s="149">
        <f t="shared" ref="R171:R180" si="17">Q171*H171</f>
        <v>0</v>
      </c>
      <c r="S171" s="149">
        <v>7.3200000000000001E-3</v>
      </c>
      <c r="T171" s="150">
        <f t="shared" ref="T171:T180" si="18">S171*H171</f>
        <v>0.25107599999999997</v>
      </c>
      <c r="AR171" s="151" t="s">
        <v>233</v>
      </c>
      <c r="AT171" s="151" t="s">
        <v>165</v>
      </c>
      <c r="AU171" s="151" t="s">
        <v>86</v>
      </c>
      <c r="AY171" s="13" t="s">
        <v>163</v>
      </c>
      <c r="BE171" s="152">
        <f t="shared" ref="BE171:BE180" si="19">IF(N171="základná",J171,0)</f>
        <v>0</v>
      </c>
      <c r="BF171" s="152">
        <f t="shared" ref="BF171:BF180" si="20">IF(N171="znížená",J171,0)</f>
        <v>46.991</v>
      </c>
      <c r="BG171" s="152">
        <f t="shared" ref="BG171:BG180" si="21">IF(N171="zákl. prenesená",J171,0)</f>
        <v>0</v>
      </c>
      <c r="BH171" s="152">
        <f t="shared" ref="BH171:BH180" si="22">IF(N171="zníž. prenesená",J171,0)</f>
        <v>0</v>
      </c>
      <c r="BI171" s="152">
        <f t="shared" ref="BI171:BI180" si="23">IF(N171="nulová",J171,0)</f>
        <v>0</v>
      </c>
      <c r="BJ171" s="13" t="s">
        <v>86</v>
      </c>
      <c r="BK171" s="153">
        <f t="shared" ref="BK171:BK180" si="24">ROUND(I171*H171,3)</f>
        <v>46.991</v>
      </c>
      <c r="BL171" s="13" t="s">
        <v>233</v>
      </c>
      <c r="BM171" s="151" t="s">
        <v>1141</v>
      </c>
    </row>
    <row r="172" spans="2:65" s="1" customFormat="1" ht="22.15" customHeight="1" x14ac:dyDescent="0.2">
      <c r="B172" s="115"/>
      <c r="C172" s="141" t="s">
        <v>270</v>
      </c>
      <c r="D172" s="141" t="s">
        <v>165</v>
      </c>
      <c r="E172" s="142" t="s">
        <v>240</v>
      </c>
      <c r="F172" s="143" t="s">
        <v>241</v>
      </c>
      <c r="G172" s="144" t="s">
        <v>179</v>
      </c>
      <c r="H172" s="145">
        <v>60</v>
      </c>
      <c r="I172" s="174">
        <v>0.89</v>
      </c>
      <c r="J172" s="175">
        <f t="shared" si="15"/>
        <v>53.4</v>
      </c>
      <c r="K172" s="147"/>
      <c r="L172" s="27"/>
      <c r="M172" s="148" t="s">
        <v>1</v>
      </c>
      <c r="N172" s="114" t="s">
        <v>39</v>
      </c>
      <c r="P172" s="149">
        <f t="shared" si="16"/>
        <v>0</v>
      </c>
      <c r="Q172" s="149">
        <v>0</v>
      </c>
      <c r="R172" s="149">
        <f t="shared" si="17"/>
        <v>0</v>
      </c>
      <c r="S172" s="149">
        <v>2.5999999999999999E-3</v>
      </c>
      <c r="T172" s="150">
        <f t="shared" si="18"/>
        <v>0.156</v>
      </c>
      <c r="AR172" s="151" t="s">
        <v>233</v>
      </c>
      <c r="AT172" s="151" t="s">
        <v>165</v>
      </c>
      <c r="AU172" s="151" t="s">
        <v>86</v>
      </c>
      <c r="AY172" s="13" t="s">
        <v>163</v>
      </c>
      <c r="BE172" s="152">
        <f t="shared" si="19"/>
        <v>0</v>
      </c>
      <c r="BF172" s="152">
        <f t="shared" si="20"/>
        <v>53.4</v>
      </c>
      <c r="BG172" s="152">
        <f t="shared" si="21"/>
        <v>0</v>
      </c>
      <c r="BH172" s="152">
        <f t="shared" si="22"/>
        <v>0</v>
      </c>
      <c r="BI172" s="152">
        <f t="shared" si="23"/>
        <v>0</v>
      </c>
      <c r="BJ172" s="13" t="s">
        <v>86</v>
      </c>
      <c r="BK172" s="153">
        <f t="shared" si="24"/>
        <v>53.4</v>
      </c>
      <c r="BL172" s="13" t="s">
        <v>233</v>
      </c>
      <c r="BM172" s="151" t="s">
        <v>1142</v>
      </c>
    </row>
    <row r="173" spans="2:65" s="1" customFormat="1" ht="22.15" customHeight="1" x14ac:dyDescent="0.2">
      <c r="B173" s="115"/>
      <c r="C173" s="141" t="s">
        <v>279</v>
      </c>
      <c r="D173" s="141" t="s">
        <v>165</v>
      </c>
      <c r="E173" s="142" t="s">
        <v>1143</v>
      </c>
      <c r="F173" s="143" t="s">
        <v>1144</v>
      </c>
      <c r="G173" s="144" t="s">
        <v>179</v>
      </c>
      <c r="H173" s="145">
        <v>38.6</v>
      </c>
      <c r="I173" s="174">
        <v>0.6</v>
      </c>
      <c r="J173" s="175">
        <f t="shared" si="15"/>
        <v>23.16</v>
      </c>
      <c r="K173" s="147"/>
      <c r="L173" s="27"/>
      <c r="M173" s="148" t="s">
        <v>1</v>
      </c>
      <c r="N173" s="114" t="s">
        <v>39</v>
      </c>
      <c r="P173" s="149">
        <f t="shared" si="16"/>
        <v>0</v>
      </c>
      <c r="Q173" s="149">
        <v>0</v>
      </c>
      <c r="R173" s="149">
        <f t="shared" si="17"/>
        <v>0</v>
      </c>
      <c r="S173" s="149">
        <v>2.0500000000000002E-3</v>
      </c>
      <c r="T173" s="150">
        <f t="shared" si="18"/>
        <v>7.9130000000000006E-2</v>
      </c>
      <c r="AR173" s="151" t="s">
        <v>233</v>
      </c>
      <c r="AT173" s="151" t="s">
        <v>165</v>
      </c>
      <c r="AU173" s="151" t="s">
        <v>86</v>
      </c>
      <c r="AY173" s="13" t="s">
        <v>163</v>
      </c>
      <c r="BE173" s="152">
        <f t="shared" si="19"/>
        <v>0</v>
      </c>
      <c r="BF173" s="152">
        <f t="shared" si="20"/>
        <v>23.16</v>
      </c>
      <c r="BG173" s="152">
        <f t="shared" si="21"/>
        <v>0</v>
      </c>
      <c r="BH173" s="152">
        <f t="shared" si="22"/>
        <v>0</v>
      </c>
      <c r="BI173" s="152">
        <f t="shared" si="23"/>
        <v>0</v>
      </c>
      <c r="BJ173" s="13" t="s">
        <v>86</v>
      </c>
      <c r="BK173" s="153">
        <f t="shared" si="24"/>
        <v>23.16</v>
      </c>
      <c r="BL173" s="13" t="s">
        <v>233</v>
      </c>
      <c r="BM173" s="151" t="s">
        <v>1145</v>
      </c>
    </row>
    <row r="174" spans="2:65" s="1" customFormat="1" ht="22.15" customHeight="1" x14ac:dyDescent="0.2">
      <c r="B174" s="115"/>
      <c r="C174" s="141" t="s">
        <v>284</v>
      </c>
      <c r="D174" s="141" t="s">
        <v>165</v>
      </c>
      <c r="E174" s="142" t="s">
        <v>880</v>
      </c>
      <c r="F174" s="143" t="s">
        <v>881</v>
      </c>
      <c r="G174" s="144" t="s">
        <v>187</v>
      </c>
      <c r="H174" s="145">
        <v>14</v>
      </c>
      <c r="I174" s="174">
        <v>1.21</v>
      </c>
      <c r="J174" s="175">
        <f t="shared" si="15"/>
        <v>16.940000000000001</v>
      </c>
      <c r="K174" s="147"/>
      <c r="L174" s="27"/>
      <c r="M174" s="148" t="s">
        <v>1</v>
      </c>
      <c r="N174" s="114" t="s">
        <v>39</v>
      </c>
      <c r="P174" s="149">
        <f t="shared" si="16"/>
        <v>0</v>
      </c>
      <c r="Q174" s="149">
        <v>0</v>
      </c>
      <c r="R174" s="149">
        <f t="shared" si="17"/>
        <v>0</v>
      </c>
      <c r="S174" s="149">
        <v>3.0300000000000001E-3</v>
      </c>
      <c r="T174" s="150">
        <f t="shared" si="18"/>
        <v>4.2419999999999999E-2</v>
      </c>
      <c r="AR174" s="151" t="s">
        <v>233</v>
      </c>
      <c r="AT174" s="151" t="s">
        <v>165</v>
      </c>
      <c r="AU174" s="151" t="s">
        <v>86</v>
      </c>
      <c r="AY174" s="13" t="s">
        <v>163</v>
      </c>
      <c r="BE174" s="152">
        <f t="shared" si="19"/>
        <v>0</v>
      </c>
      <c r="BF174" s="152">
        <f t="shared" si="20"/>
        <v>16.940000000000001</v>
      </c>
      <c r="BG174" s="152">
        <f t="shared" si="21"/>
        <v>0</v>
      </c>
      <c r="BH174" s="152">
        <f t="shared" si="22"/>
        <v>0</v>
      </c>
      <c r="BI174" s="152">
        <f t="shared" si="23"/>
        <v>0</v>
      </c>
      <c r="BJ174" s="13" t="s">
        <v>86</v>
      </c>
      <c r="BK174" s="153">
        <f t="shared" si="24"/>
        <v>16.940000000000001</v>
      </c>
      <c r="BL174" s="13" t="s">
        <v>233</v>
      </c>
      <c r="BM174" s="151" t="s">
        <v>1146</v>
      </c>
    </row>
    <row r="175" spans="2:65" s="1" customFormat="1" ht="22.15" customHeight="1" x14ac:dyDescent="0.2">
      <c r="B175" s="115"/>
      <c r="C175" s="141" t="s">
        <v>288</v>
      </c>
      <c r="D175" s="141" t="s">
        <v>165</v>
      </c>
      <c r="E175" s="142" t="s">
        <v>886</v>
      </c>
      <c r="F175" s="143" t="s">
        <v>887</v>
      </c>
      <c r="G175" s="144" t="s">
        <v>179</v>
      </c>
      <c r="H175" s="145">
        <v>60</v>
      </c>
      <c r="I175" s="174">
        <v>1.03</v>
      </c>
      <c r="J175" s="175">
        <f t="shared" si="15"/>
        <v>61.8</v>
      </c>
      <c r="K175" s="147"/>
      <c r="L175" s="27"/>
      <c r="M175" s="148" t="s">
        <v>1</v>
      </c>
      <c r="N175" s="114" t="s">
        <v>39</v>
      </c>
      <c r="P175" s="149">
        <f t="shared" si="16"/>
        <v>0</v>
      </c>
      <c r="Q175" s="149">
        <v>0</v>
      </c>
      <c r="R175" s="149">
        <f t="shared" si="17"/>
        <v>0</v>
      </c>
      <c r="S175" s="149">
        <v>3.47E-3</v>
      </c>
      <c r="T175" s="150">
        <f t="shared" si="18"/>
        <v>0.2082</v>
      </c>
      <c r="AR175" s="151" t="s">
        <v>233</v>
      </c>
      <c r="AT175" s="151" t="s">
        <v>165</v>
      </c>
      <c r="AU175" s="151" t="s">
        <v>86</v>
      </c>
      <c r="AY175" s="13" t="s">
        <v>163</v>
      </c>
      <c r="BE175" s="152">
        <f t="shared" si="19"/>
        <v>0</v>
      </c>
      <c r="BF175" s="152">
        <f t="shared" si="20"/>
        <v>61.8</v>
      </c>
      <c r="BG175" s="152">
        <f t="shared" si="21"/>
        <v>0</v>
      </c>
      <c r="BH175" s="152">
        <f t="shared" si="22"/>
        <v>0</v>
      </c>
      <c r="BI175" s="152">
        <f t="shared" si="23"/>
        <v>0</v>
      </c>
      <c r="BJ175" s="13" t="s">
        <v>86</v>
      </c>
      <c r="BK175" s="153">
        <f t="shared" si="24"/>
        <v>61.8</v>
      </c>
      <c r="BL175" s="13" t="s">
        <v>233</v>
      </c>
      <c r="BM175" s="151" t="s">
        <v>1147</v>
      </c>
    </row>
    <row r="176" spans="2:65" s="1" customFormat="1" ht="22.15" customHeight="1" x14ac:dyDescent="0.2">
      <c r="B176" s="115"/>
      <c r="C176" s="141" t="s">
        <v>385</v>
      </c>
      <c r="D176" s="141" t="s">
        <v>165</v>
      </c>
      <c r="E176" s="142" t="s">
        <v>244</v>
      </c>
      <c r="F176" s="143" t="s">
        <v>245</v>
      </c>
      <c r="G176" s="144" t="s">
        <v>179</v>
      </c>
      <c r="H176" s="145">
        <v>279.26</v>
      </c>
      <c r="I176" s="174">
        <v>1.37</v>
      </c>
      <c r="J176" s="175">
        <f t="shared" si="15"/>
        <v>382.58600000000001</v>
      </c>
      <c r="K176" s="147"/>
      <c r="L176" s="27"/>
      <c r="M176" s="148" t="s">
        <v>1</v>
      </c>
      <c r="N176" s="114" t="s">
        <v>39</v>
      </c>
      <c r="P176" s="149">
        <f t="shared" si="16"/>
        <v>0</v>
      </c>
      <c r="Q176" s="149">
        <v>0</v>
      </c>
      <c r="R176" s="149">
        <f t="shared" si="17"/>
        <v>0</v>
      </c>
      <c r="S176" s="149">
        <v>1.3500000000000001E-3</v>
      </c>
      <c r="T176" s="150">
        <f t="shared" si="18"/>
        <v>0.37700100000000003</v>
      </c>
      <c r="AR176" s="151" t="s">
        <v>233</v>
      </c>
      <c r="AT176" s="151" t="s">
        <v>165</v>
      </c>
      <c r="AU176" s="151" t="s">
        <v>86</v>
      </c>
      <c r="AY176" s="13" t="s">
        <v>163</v>
      </c>
      <c r="BE176" s="152">
        <f t="shared" si="19"/>
        <v>0</v>
      </c>
      <c r="BF176" s="152">
        <f t="shared" si="20"/>
        <v>382.58600000000001</v>
      </c>
      <c r="BG176" s="152">
        <f t="shared" si="21"/>
        <v>0</v>
      </c>
      <c r="BH176" s="152">
        <f t="shared" si="22"/>
        <v>0</v>
      </c>
      <c r="BI176" s="152">
        <f t="shared" si="23"/>
        <v>0</v>
      </c>
      <c r="BJ176" s="13" t="s">
        <v>86</v>
      </c>
      <c r="BK176" s="153">
        <f t="shared" si="24"/>
        <v>382.58600000000001</v>
      </c>
      <c r="BL176" s="13" t="s">
        <v>233</v>
      </c>
      <c r="BM176" s="151" t="s">
        <v>1148</v>
      </c>
    </row>
    <row r="177" spans="2:65" s="1" customFormat="1" ht="22.15" customHeight="1" x14ac:dyDescent="0.2">
      <c r="B177" s="115"/>
      <c r="C177" s="141" t="s">
        <v>389</v>
      </c>
      <c r="D177" s="141" t="s">
        <v>165</v>
      </c>
      <c r="E177" s="142" t="s">
        <v>248</v>
      </c>
      <c r="F177" s="143" t="s">
        <v>249</v>
      </c>
      <c r="G177" s="144" t="s">
        <v>179</v>
      </c>
      <c r="H177" s="145">
        <v>15.7</v>
      </c>
      <c r="I177" s="174">
        <v>1.19</v>
      </c>
      <c r="J177" s="175">
        <f t="shared" si="15"/>
        <v>18.683</v>
      </c>
      <c r="K177" s="147"/>
      <c r="L177" s="27"/>
      <c r="M177" s="148" t="s">
        <v>1</v>
      </c>
      <c r="N177" s="114" t="s">
        <v>39</v>
      </c>
      <c r="P177" s="149">
        <f t="shared" si="16"/>
        <v>0</v>
      </c>
      <c r="Q177" s="149">
        <v>0</v>
      </c>
      <c r="R177" s="149">
        <f t="shared" si="17"/>
        <v>0</v>
      </c>
      <c r="S177" s="149">
        <v>1.42E-3</v>
      </c>
      <c r="T177" s="150">
        <f t="shared" si="18"/>
        <v>2.2294000000000001E-2</v>
      </c>
      <c r="AR177" s="151" t="s">
        <v>233</v>
      </c>
      <c r="AT177" s="151" t="s">
        <v>165</v>
      </c>
      <c r="AU177" s="151" t="s">
        <v>86</v>
      </c>
      <c r="AY177" s="13" t="s">
        <v>163</v>
      </c>
      <c r="BE177" s="152">
        <f t="shared" si="19"/>
        <v>0</v>
      </c>
      <c r="BF177" s="152">
        <f t="shared" si="20"/>
        <v>18.683</v>
      </c>
      <c r="BG177" s="152">
        <f t="shared" si="21"/>
        <v>0</v>
      </c>
      <c r="BH177" s="152">
        <f t="shared" si="22"/>
        <v>0</v>
      </c>
      <c r="BI177" s="152">
        <f t="shared" si="23"/>
        <v>0</v>
      </c>
      <c r="BJ177" s="13" t="s">
        <v>86</v>
      </c>
      <c r="BK177" s="153">
        <f t="shared" si="24"/>
        <v>18.683</v>
      </c>
      <c r="BL177" s="13" t="s">
        <v>233</v>
      </c>
      <c r="BM177" s="151" t="s">
        <v>1149</v>
      </c>
    </row>
    <row r="178" spans="2:65" s="1" customFormat="1" ht="22.15" customHeight="1" x14ac:dyDescent="0.2">
      <c r="B178" s="115"/>
      <c r="C178" s="141" t="s">
        <v>393</v>
      </c>
      <c r="D178" s="141" t="s">
        <v>165</v>
      </c>
      <c r="E178" s="142" t="s">
        <v>251</v>
      </c>
      <c r="F178" s="143" t="s">
        <v>252</v>
      </c>
      <c r="G178" s="144" t="s">
        <v>179</v>
      </c>
      <c r="H178" s="145">
        <v>113.2</v>
      </c>
      <c r="I178" s="174">
        <v>1.36</v>
      </c>
      <c r="J178" s="175">
        <f t="shared" si="15"/>
        <v>153.952</v>
      </c>
      <c r="K178" s="147"/>
      <c r="L178" s="27"/>
      <c r="M178" s="148" t="s">
        <v>1</v>
      </c>
      <c r="N178" s="114" t="s">
        <v>39</v>
      </c>
      <c r="P178" s="149">
        <f t="shared" si="16"/>
        <v>0</v>
      </c>
      <c r="Q178" s="149">
        <v>0</v>
      </c>
      <c r="R178" s="149">
        <f t="shared" si="17"/>
        <v>0</v>
      </c>
      <c r="S178" s="149">
        <v>2.3E-3</v>
      </c>
      <c r="T178" s="150">
        <f t="shared" si="18"/>
        <v>0.26035999999999998</v>
      </c>
      <c r="AR178" s="151" t="s">
        <v>233</v>
      </c>
      <c r="AT178" s="151" t="s">
        <v>165</v>
      </c>
      <c r="AU178" s="151" t="s">
        <v>86</v>
      </c>
      <c r="AY178" s="13" t="s">
        <v>163</v>
      </c>
      <c r="BE178" s="152">
        <f t="shared" si="19"/>
        <v>0</v>
      </c>
      <c r="BF178" s="152">
        <f t="shared" si="20"/>
        <v>153.952</v>
      </c>
      <c r="BG178" s="152">
        <f t="shared" si="21"/>
        <v>0</v>
      </c>
      <c r="BH178" s="152">
        <f t="shared" si="22"/>
        <v>0</v>
      </c>
      <c r="BI178" s="152">
        <f t="shared" si="23"/>
        <v>0</v>
      </c>
      <c r="BJ178" s="13" t="s">
        <v>86</v>
      </c>
      <c r="BK178" s="153">
        <f t="shared" si="24"/>
        <v>153.952</v>
      </c>
      <c r="BL178" s="13" t="s">
        <v>233</v>
      </c>
      <c r="BM178" s="151" t="s">
        <v>1150</v>
      </c>
    </row>
    <row r="179" spans="2:65" s="1" customFormat="1" ht="22.15" customHeight="1" x14ac:dyDescent="0.2">
      <c r="B179" s="115"/>
      <c r="C179" s="141" t="s">
        <v>397</v>
      </c>
      <c r="D179" s="141" t="s">
        <v>165</v>
      </c>
      <c r="E179" s="142" t="s">
        <v>255</v>
      </c>
      <c r="F179" s="143" t="s">
        <v>754</v>
      </c>
      <c r="G179" s="144" t="s">
        <v>187</v>
      </c>
      <c r="H179" s="145">
        <v>11</v>
      </c>
      <c r="I179" s="174">
        <v>0.7</v>
      </c>
      <c r="J179" s="175">
        <f t="shared" si="15"/>
        <v>7.7</v>
      </c>
      <c r="K179" s="147"/>
      <c r="L179" s="27"/>
      <c r="M179" s="148" t="s">
        <v>1</v>
      </c>
      <c r="N179" s="114" t="s">
        <v>39</v>
      </c>
      <c r="P179" s="149">
        <f t="shared" si="16"/>
        <v>0</v>
      </c>
      <c r="Q179" s="149">
        <v>0</v>
      </c>
      <c r="R179" s="149">
        <f t="shared" si="17"/>
        <v>0</v>
      </c>
      <c r="S179" s="149">
        <v>2.0000000000000001E-4</v>
      </c>
      <c r="T179" s="150">
        <f t="shared" si="18"/>
        <v>2.2000000000000001E-3</v>
      </c>
      <c r="AR179" s="151" t="s">
        <v>233</v>
      </c>
      <c r="AT179" s="151" t="s">
        <v>165</v>
      </c>
      <c r="AU179" s="151" t="s">
        <v>86</v>
      </c>
      <c r="AY179" s="13" t="s">
        <v>163</v>
      </c>
      <c r="BE179" s="152">
        <f t="shared" si="19"/>
        <v>0</v>
      </c>
      <c r="BF179" s="152">
        <f t="shared" si="20"/>
        <v>7.7</v>
      </c>
      <c r="BG179" s="152">
        <f t="shared" si="21"/>
        <v>0</v>
      </c>
      <c r="BH179" s="152">
        <f t="shared" si="22"/>
        <v>0</v>
      </c>
      <c r="BI179" s="152">
        <f t="shared" si="23"/>
        <v>0</v>
      </c>
      <c r="BJ179" s="13" t="s">
        <v>86</v>
      </c>
      <c r="BK179" s="153">
        <f t="shared" si="24"/>
        <v>7.7</v>
      </c>
      <c r="BL179" s="13" t="s">
        <v>233</v>
      </c>
      <c r="BM179" s="151" t="s">
        <v>1151</v>
      </c>
    </row>
    <row r="180" spans="2:65" s="1" customFormat="1" ht="22.15" customHeight="1" x14ac:dyDescent="0.2">
      <c r="B180" s="115"/>
      <c r="C180" s="141" t="s">
        <v>401</v>
      </c>
      <c r="D180" s="141" t="s">
        <v>165</v>
      </c>
      <c r="E180" s="142" t="s">
        <v>259</v>
      </c>
      <c r="F180" s="143" t="s">
        <v>260</v>
      </c>
      <c r="G180" s="144" t="s">
        <v>179</v>
      </c>
      <c r="H180" s="145">
        <v>77.5</v>
      </c>
      <c r="I180" s="174">
        <v>0.86</v>
      </c>
      <c r="J180" s="175">
        <f t="shared" si="15"/>
        <v>66.650000000000006</v>
      </c>
      <c r="K180" s="147"/>
      <c r="L180" s="27"/>
      <c r="M180" s="148" t="s">
        <v>1</v>
      </c>
      <c r="N180" s="114" t="s">
        <v>39</v>
      </c>
      <c r="P180" s="149">
        <f t="shared" si="16"/>
        <v>0</v>
      </c>
      <c r="Q180" s="149">
        <v>0</v>
      </c>
      <c r="R180" s="149">
        <f t="shared" si="17"/>
        <v>0</v>
      </c>
      <c r="S180" s="149">
        <v>2.2599999999999999E-3</v>
      </c>
      <c r="T180" s="150">
        <f t="shared" si="18"/>
        <v>0.17515</v>
      </c>
      <c r="AR180" s="151" t="s">
        <v>233</v>
      </c>
      <c r="AT180" s="151" t="s">
        <v>165</v>
      </c>
      <c r="AU180" s="151" t="s">
        <v>86</v>
      </c>
      <c r="AY180" s="13" t="s">
        <v>163</v>
      </c>
      <c r="BE180" s="152">
        <f t="shared" si="19"/>
        <v>0</v>
      </c>
      <c r="BF180" s="152">
        <f t="shared" si="20"/>
        <v>66.650000000000006</v>
      </c>
      <c r="BG180" s="152">
        <f t="shared" si="21"/>
        <v>0</v>
      </c>
      <c r="BH180" s="152">
        <f t="shared" si="22"/>
        <v>0</v>
      </c>
      <c r="BI180" s="152">
        <f t="shared" si="23"/>
        <v>0</v>
      </c>
      <c r="BJ180" s="13" t="s">
        <v>86</v>
      </c>
      <c r="BK180" s="153">
        <f t="shared" si="24"/>
        <v>66.650000000000006</v>
      </c>
      <c r="BL180" s="13" t="s">
        <v>233</v>
      </c>
      <c r="BM180" s="151" t="s">
        <v>1152</v>
      </c>
    </row>
    <row r="181" spans="2:65" s="11" customFormat="1" ht="22.9" customHeight="1" x14ac:dyDescent="0.2">
      <c r="B181" s="132"/>
      <c r="D181" s="133" t="s">
        <v>72</v>
      </c>
      <c r="E181" s="140" t="s">
        <v>262</v>
      </c>
      <c r="F181" s="140" t="s">
        <v>263</v>
      </c>
      <c r="I181" s="171"/>
      <c r="J181" s="173">
        <f>BK181</f>
        <v>17.600000000000001</v>
      </c>
      <c r="L181" s="132"/>
      <c r="M181" s="135"/>
      <c r="P181" s="136">
        <f>P182</f>
        <v>0</v>
      </c>
      <c r="R181" s="136">
        <f>R182</f>
        <v>0</v>
      </c>
      <c r="T181" s="137">
        <f>T182</f>
        <v>5.2800000000000007E-2</v>
      </c>
      <c r="AR181" s="133" t="s">
        <v>86</v>
      </c>
      <c r="AT181" s="138" t="s">
        <v>72</v>
      </c>
      <c r="AU181" s="138" t="s">
        <v>80</v>
      </c>
      <c r="AY181" s="133" t="s">
        <v>163</v>
      </c>
      <c r="BK181" s="139">
        <f>BK182</f>
        <v>17.600000000000001</v>
      </c>
    </row>
    <row r="182" spans="2:65" s="1" customFormat="1" ht="22.15" customHeight="1" x14ac:dyDescent="0.2">
      <c r="B182" s="115"/>
      <c r="C182" s="141" t="s">
        <v>405</v>
      </c>
      <c r="D182" s="141" t="s">
        <v>165</v>
      </c>
      <c r="E182" s="142" t="s">
        <v>265</v>
      </c>
      <c r="F182" s="143" t="s">
        <v>266</v>
      </c>
      <c r="G182" s="144" t="s">
        <v>187</v>
      </c>
      <c r="H182" s="145">
        <v>8.8000000000000007</v>
      </c>
      <c r="I182" s="174">
        <v>2</v>
      </c>
      <c r="J182" s="175">
        <f>ROUND(I182*H182,3)</f>
        <v>17.600000000000001</v>
      </c>
      <c r="K182" s="147"/>
      <c r="L182" s="27"/>
      <c r="M182" s="148" t="s">
        <v>1</v>
      </c>
      <c r="N182" s="114" t="s">
        <v>39</v>
      </c>
      <c r="P182" s="149">
        <f>O182*H182</f>
        <v>0</v>
      </c>
      <c r="Q182" s="149">
        <v>0</v>
      </c>
      <c r="R182" s="149">
        <f>Q182*H182</f>
        <v>0</v>
      </c>
      <c r="S182" s="149">
        <v>6.0000000000000001E-3</v>
      </c>
      <c r="T182" s="150">
        <f>S182*H182</f>
        <v>5.2800000000000007E-2</v>
      </c>
      <c r="AR182" s="151" t="s">
        <v>233</v>
      </c>
      <c r="AT182" s="151" t="s">
        <v>165</v>
      </c>
      <c r="AU182" s="151" t="s">
        <v>86</v>
      </c>
      <c r="AY182" s="13" t="s">
        <v>163</v>
      </c>
      <c r="BE182" s="152">
        <f>IF(N182="základná",J182,0)</f>
        <v>0</v>
      </c>
      <c r="BF182" s="152">
        <f>IF(N182="znížená",J182,0)</f>
        <v>17.600000000000001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3" t="s">
        <v>86</v>
      </c>
      <c r="BK182" s="153">
        <f>ROUND(I182*H182,3)</f>
        <v>17.600000000000001</v>
      </c>
      <c r="BL182" s="13" t="s">
        <v>233</v>
      </c>
      <c r="BM182" s="151" t="s">
        <v>1153</v>
      </c>
    </row>
    <row r="183" spans="2:65" s="11" customFormat="1" ht="22.9" customHeight="1" x14ac:dyDescent="0.2">
      <c r="B183" s="132"/>
      <c r="D183" s="133" t="s">
        <v>72</v>
      </c>
      <c r="E183" s="140" t="s">
        <v>268</v>
      </c>
      <c r="F183" s="140" t="s">
        <v>269</v>
      </c>
      <c r="I183" s="171"/>
      <c r="J183" s="173">
        <f>BK183</f>
        <v>283.2</v>
      </c>
      <c r="L183" s="132"/>
      <c r="M183" s="135"/>
      <c r="P183" s="136">
        <f>P184</f>
        <v>0</v>
      </c>
      <c r="R183" s="136">
        <f>R184</f>
        <v>7.3439999999999998E-3</v>
      </c>
      <c r="T183" s="137">
        <f>T184</f>
        <v>0.16</v>
      </c>
      <c r="AR183" s="133" t="s">
        <v>86</v>
      </c>
      <c r="AT183" s="138" t="s">
        <v>72</v>
      </c>
      <c r="AU183" s="138" t="s">
        <v>80</v>
      </c>
      <c r="AY183" s="133" t="s">
        <v>163</v>
      </c>
      <c r="BK183" s="139">
        <f>BK184</f>
        <v>283.2</v>
      </c>
    </row>
    <row r="184" spans="2:65" s="1" customFormat="1" ht="22.15" customHeight="1" x14ac:dyDescent="0.2">
      <c r="B184" s="115"/>
      <c r="C184" s="141" t="s">
        <v>409</v>
      </c>
      <c r="D184" s="141" t="s">
        <v>165</v>
      </c>
      <c r="E184" s="142" t="s">
        <v>271</v>
      </c>
      <c r="F184" s="143" t="s">
        <v>272</v>
      </c>
      <c r="G184" s="144" t="s">
        <v>273</v>
      </c>
      <c r="H184" s="145">
        <v>160</v>
      </c>
      <c r="I184" s="174">
        <v>1.77</v>
      </c>
      <c r="J184" s="175">
        <f>ROUND(I184*H184,3)</f>
        <v>283.2</v>
      </c>
      <c r="K184" s="147"/>
      <c r="L184" s="27"/>
      <c r="M184" s="148" t="s">
        <v>1</v>
      </c>
      <c r="N184" s="114" t="s">
        <v>39</v>
      </c>
      <c r="P184" s="149">
        <f>O184*H184</f>
        <v>0</v>
      </c>
      <c r="Q184" s="149">
        <v>4.5899999999999998E-5</v>
      </c>
      <c r="R184" s="149">
        <f>Q184*H184</f>
        <v>7.3439999999999998E-3</v>
      </c>
      <c r="S184" s="149">
        <v>1E-3</v>
      </c>
      <c r="T184" s="150">
        <f>S184*H184</f>
        <v>0.16</v>
      </c>
      <c r="AR184" s="151" t="s">
        <v>233</v>
      </c>
      <c r="AT184" s="151" t="s">
        <v>165</v>
      </c>
      <c r="AU184" s="151" t="s">
        <v>86</v>
      </c>
      <c r="AY184" s="13" t="s">
        <v>163</v>
      </c>
      <c r="BE184" s="152">
        <f>IF(N184="základná",J184,0)</f>
        <v>0</v>
      </c>
      <c r="BF184" s="152">
        <f>IF(N184="znížená",J184,0)</f>
        <v>283.2</v>
      </c>
      <c r="BG184" s="152">
        <f>IF(N184="zákl. prenesená",J184,0)</f>
        <v>0</v>
      </c>
      <c r="BH184" s="152">
        <f>IF(N184="zníž. prenesená",J184,0)</f>
        <v>0</v>
      </c>
      <c r="BI184" s="152">
        <f>IF(N184="nulová",J184,0)</f>
        <v>0</v>
      </c>
      <c r="BJ184" s="13" t="s">
        <v>86</v>
      </c>
      <c r="BK184" s="153">
        <f>ROUND(I184*H184,3)</f>
        <v>283.2</v>
      </c>
      <c r="BL184" s="13" t="s">
        <v>233</v>
      </c>
      <c r="BM184" s="151" t="s">
        <v>1154</v>
      </c>
    </row>
    <row r="185" spans="2:65" s="11" customFormat="1" ht="25.9" customHeight="1" x14ac:dyDescent="0.2">
      <c r="B185" s="132"/>
      <c r="D185" s="133" t="s">
        <v>72</v>
      </c>
      <c r="E185" s="134" t="s">
        <v>275</v>
      </c>
      <c r="F185" s="134" t="s">
        <v>276</v>
      </c>
      <c r="I185" s="171"/>
      <c r="J185" s="172">
        <f>BK185</f>
        <v>418.23999999999995</v>
      </c>
      <c r="L185" s="132"/>
      <c r="M185" s="135"/>
      <c r="P185" s="136">
        <f>P186</f>
        <v>0</v>
      </c>
      <c r="R185" s="136">
        <f>R186</f>
        <v>0</v>
      </c>
      <c r="T185" s="137">
        <f>T186</f>
        <v>0.24615599999999999</v>
      </c>
      <c r="AR185" s="133" t="s">
        <v>176</v>
      </c>
      <c r="AT185" s="138" t="s">
        <v>72</v>
      </c>
      <c r="AU185" s="138" t="s">
        <v>73</v>
      </c>
      <c r="AY185" s="133" t="s">
        <v>163</v>
      </c>
      <c r="BK185" s="139">
        <f>BK186</f>
        <v>418.23999999999995</v>
      </c>
    </row>
    <row r="186" spans="2:65" s="11" customFormat="1" ht="22.9" customHeight="1" x14ac:dyDescent="0.2">
      <c r="B186" s="132"/>
      <c r="D186" s="133" t="s">
        <v>72</v>
      </c>
      <c r="E186" s="140" t="s">
        <v>277</v>
      </c>
      <c r="F186" s="140" t="s">
        <v>278</v>
      </c>
      <c r="I186" s="171"/>
      <c r="J186" s="173">
        <f>BK186</f>
        <v>418.23999999999995</v>
      </c>
      <c r="L186" s="132"/>
      <c r="M186" s="135"/>
      <c r="P186" s="136">
        <f>SUM(P187:P189)</f>
        <v>0</v>
      </c>
      <c r="R186" s="136">
        <f>SUM(R187:R189)</f>
        <v>0</v>
      </c>
      <c r="T186" s="137">
        <f>SUM(T187:T189)</f>
        <v>0.24615599999999999</v>
      </c>
      <c r="AR186" s="133" t="s">
        <v>176</v>
      </c>
      <c r="AT186" s="138" t="s">
        <v>72</v>
      </c>
      <c r="AU186" s="138" t="s">
        <v>80</v>
      </c>
      <c r="AY186" s="133" t="s">
        <v>163</v>
      </c>
      <c r="BK186" s="139">
        <f>SUM(BK187:BK189)</f>
        <v>418.23999999999995</v>
      </c>
    </row>
    <row r="187" spans="2:65" s="1" customFormat="1" ht="22.15" customHeight="1" x14ac:dyDescent="0.2">
      <c r="B187" s="115"/>
      <c r="C187" s="141" t="s">
        <v>413</v>
      </c>
      <c r="D187" s="141" t="s">
        <v>165</v>
      </c>
      <c r="E187" s="142" t="s">
        <v>280</v>
      </c>
      <c r="F187" s="143" t="s">
        <v>281</v>
      </c>
      <c r="G187" s="144" t="s">
        <v>179</v>
      </c>
      <c r="H187" s="145">
        <v>298.2</v>
      </c>
      <c r="I187" s="174">
        <v>1</v>
      </c>
      <c r="J187" s="175">
        <f>ROUND(I187*H187,3)</f>
        <v>298.2</v>
      </c>
      <c r="K187" s="147"/>
      <c r="L187" s="27"/>
      <c r="M187" s="148" t="s">
        <v>1</v>
      </c>
      <c r="N187" s="114" t="s">
        <v>39</v>
      </c>
      <c r="P187" s="149">
        <f>O187*H187</f>
        <v>0</v>
      </c>
      <c r="Q187" s="149">
        <v>0</v>
      </c>
      <c r="R187" s="149">
        <f>Q187*H187</f>
        <v>0</v>
      </c>
      <c r="S187" s="149">
        <v>6.3000000000000003E-4</v>
      </c>
      <c r="T187" s="150">
        <f>S187*H187</f>
        <v>0.18786600000000001</v>
      </c>
      <c r="AR187" s="151" t="s">
        <v>282</v>
      </c>
      <c r="AT187" s="151" t="s">
        <v>165</v>
      </c>
      <c r="AU187" s="151" t="s">
        <v>86</v>
      </c>
      <c r="AY187" s="13" t="s">
        <v>163</v>
      </c>
      <c r="BE187" s="152">
        <f>IF(N187="základná",J187,0)</f>
        <v>0</v>
      </c>
      <c r="BF187" s="152">
        <f>IF(N187="znížená",J187,0)</f>
        <v>298.2</v>
      </c>
      <c r="BG187" s="152">
        <f>IF(N187="zákl. prenesená",J187,0)</f>
        <v>0</v>
      </c>
      <c r="BH187" s="152">
        <f>IF(N187="zníž. prenesená",J187,0)</f>
        <v>0</v>
      </c>
      <c r="BI187" s="152">
        <f>IF(N187="nulová",J187,0)</f>
        <v>0</v>
      </c>
      <c r="BJ187" s="13" t="s">
        <v>86</v>
      </c>
      <c r="BK187" s="153">
        <f>ROUND(I187*H187,3)</f>
        <v>298.2</v>
      </c>
      <c r="BL187" s="13" t="s">
        <v>282</v>
      </c>
      <c r="BM187" s="151" t="s">
        <v>1155</v>
      </c>
    </row>
    <row r="188" spans="2:65" s="1" customFormat="1" ht="22.15" customHeight="1" x14ac:dyDescent="0.2">
      <c r="B188" s="115"/>
      <c r="C188" s="141" t="s">
        <v>417</v>
      </c>
      <c r="D188" s="141" t="s">
        <v>165</v>
      </c>
      <c r="E188" s="142" t="s">
        <v>285</v>
      </c>
      <c r="F188" s="143" t="s">
        <v>286</v>
      </c>
      <c r="G188" s="144" t="s">
        <v>187</v>
      </c>
      <c r="H188" s="145">
        <v>149</v>
      </c>
      <c r="I188" s="174">
        <v>0.66</v>
      </c>
      <c r="J188" s="175">
        <f>ROUND(I188*H188,3)</f>
        <v>98.34</v>
      </c>
      <c r="K188" s="147"/>
      <c r="L188" s="27"/>
      <c r="M188" s="148" t="s">
        <v>1</v>
      </c>
      <c r="N188" s="114" t="s">
        <v>39</v>
      </c>
      <c r="P188" s="149">
        <f>O188*H188</f>
        <v>0</v>
      </c>
      <c r="Q188" s="149">
        <v>0</v>
      </c>
      <c r="R188" s="149">
        <f>Q188*H188</f>
        <v>0</v>
      </c>
      <c r="S188" s="149">
        <v>3.6000000000000002E-4</v>
      </c>
      <c r="T188" s="150">
        <f>S188*H188</f>
        <v>5.364E-2</v>
      </c>
      <c r="AR188" s="151" t="s">
        <v>282</v>
      </c>
      <c r="AT188" s="151" t="s">
        <v>165</v>
      </c>
      <c r="AU188" s="151" t="s">
        <v>86</v>
      </c>
      <c r="AY188" s="13" t="s">
        <v>163</v>
      </c>
      <c r="BE188" s="152">
        <f>IF(N188="základná",J188,0)</f>
        <v>0</v>
      </c>
      <c r="BF188" s="152">
        <f>IF(N188="znížená",J188,0)</f>
        <v>98.34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3" t="s">
        <v>86</v>
      </c>
      <c r="BK188" s="153">
        <f>ROUND(I188*H188,3)</f>
        <v>98.34</v>
      </c>
      <c r="BL188" s="13" t="s">
        <v>282</v>
      </c>
      <c r="BM188" s="151" t="s">
        <v>1156</v>
      </c>
    </row>
    <row r="189" spans="2:65" s="1" customFormat="1" ht="22.15" customHeight="1" x14ac:dyDescent="0.2">
      <c r="B189" s="115"/>
      <c r="C189" s="141" t="s">
        <v>421</v>
      </c>
      <c r="D189" s="141" t="s">
        <v>165</v>
      </c>
      <c r="E189" s="142" t="s">
        <v>289</v>
      </c>
      <c r="F189" s="143" t="s">
        <v>290</v>
      </c>
      <c r="G189" s="144" t="s">
        <v>179</v>
      </c>
      <c r="H189" s="145">
        <v>77.5</v>
      </c>
      <c r="I189" s="174">
        <v>0.28000000000000003</v>
      </c>
      <c r="J189" s="175">
        <f>ROUND(I189*H189,3)</f>
        <v>21.7</v>
      </c>
      <c r="K189" s="147"/>
      <c r="L189" s="27"/>
      <c r="M189" s="154" t="s">
        <v>1</v>
      </c>
      <c r="N189" s="155" t="s">
        <v>39</v>
      </c>
      <c r="O189" s="156"/>
      <c r="P189" s="157">
        <f>O189*H189</f>
        <v>0</v>
      </c>
      <c r="Q189" s="157">
        <v>0</v>
      </c>
      <c r="R189" s="157">
        <f>Q189*H189</f>
        <v>0</v>
      </c>
      <c r="S189" s="157">
        <v>6.0000000000000002E-5</v>
      </c>
      <c r="T189" s="158">
        <f>S189*H189</f>
        <v>4.6500000000000005E-3</v>
      </c>
      <c r="AR189" s="151" t="s">
        <v>282</v>
      </c>
      <c r="AT189" s="151" t="s">
        <v>165</v>
      </c>
      <c r="AU189" s="151" t="s">
        <v>86</v>
      </c>
      <c r="AY189" s="13" t="s">
        <v>163</v>
      </c>
      <c r="BE189" s="152">
        <f>IF(N189="základná",J189,0)</f>
        <v>0</v>
      </c>
      <c r="BF189" s="152">
        <f>IF(N189="znížená",J189,0)</f>
        <v>21.7</v>
      </c>
      <c r="BG189" s="152">
        <f>IF(N189="zákl. prenesená",J189,0)</f>
        <v>0</v>
      </c>
      <c r="BH189" s="152">
        <f>IF(N189="zníž. prenesená",J189,0)</f>
        <v>0</v>
      </c>
      <c r="BI189" s="152">
        <f>IF(N189="nulová",J189,0)</f>
        <v>0</v>
      </c>
      <c r="BJ189" s="13" t="s">
        <v>86</v>
      </c>
      <c r="BK189" s="153">
        <f>ROUND(I189*H189,3)</f>
        <v>21.7</v>
      </c>
      <c r="BL189" s="13" t="s">
        <v>282</v>
      </c>
      <c r="BM189" s="151" t="s">
        <v>1157</v>
      </c>
    </row>
    <row r="190" spans="2:65" s="1" customFormat="1" ht="6.95" customHeight="1" x14ac:dyDescent="0.2">
      <c r="B190" s="39"/>
      <c r="C190" s="40"/>
      <c r="D190" s="40"/>
      <c r="E190" s="40"/>
      <c r="F190" s="40"/>
      <c r="G190" s="40"/>
      <c r="H190" s="40"/>
      <c r="I190" s="40"/>
      <c r="J190" s="40"/>
      <c r="K190" s="40"/>
      <c r="L190" s="27"/>
    </row>
  </sheetData>
  <autoFilter ref="C140:K189" xr:uid="{00000000-0009-0000-0000-000007000000}"/>
  <mergeCells count="17">
    <mergeCell ref="E20:H20"/>
    <mergeCell ref="E29:H29"/>
    <mergeCell ref="E133:H133"/>
    <mergeCell ref="E131:H131"/>
    <mergeCell ref="L2:V2"/>
    <mergeCell ref="D115:F115"/>
    <mergeCell ref="D116:F116"/>
    <mergeCell ref="D117:F117"/>
    <mergeCell ref="E129:H129"/>
    <mergeCell ref="E85:H85"/>
    <mergeCell ref="E87:H87"/>
    <mergeCell ref="E89:H89"/>
    <mergeCell ref="D113:F113"/>
    <mergeCell ref="D114:F114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15"/>
  <sheetViews>
    <sheetView showGridLines="0" topLeftCell="A46" workbookViewId="0">
      <selection activeCell="G77" sqref="G77"/>
    </sheetView>
  </sheetViews>
  <sheetFormatPr defaultRowHeight="11.2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2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110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117</v>
      </c>
      <c r="L4" s="16"/>
      <c r="M4" s="8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14</v>
      </c>
      <c r="L6" s="16"/>
    </row>
    <row r="7" spans="2:46" ht="27" customHeight="1" x14ac:dyDescent="0.2">
      <c r="B7" s="16"/>
      <c r="E7" s="224" t="str">
        <f>'Rekapitulácia stavby'!K6</f>
        <v>SPŠ J. Murgaša B.Bystrica - kompletná rekonštrukcia objektov - zníženie energetickej náročnosti</v>
      </c>
      <c r="F7" s="227"/>
      <c r="G7" s="227"/>
      <c r="H7" s="227"/>
      <c r="L7" s="16"/>
    </row>
    <row r="8" spans="2:46" ht="12" customHeight="1" x14ac:dyDescent="0.2">
      <c r="B8" s="16"/>
      <c r="D8" s="23" t="s">
        <v>118</v>
      </c>
      <c r="L8" s="16"/>
    </row>
    <row r="9" spans="2:46" s="1" customFormat="1" ht="14.45" customHeight="1" x14ac:dyDescent="0.2">
      <c r="B9" s="27"/>
      <c r="E9" s="224" t="s">
        <v>1105</v>
      </c>
      <c r="F9" s="223"/>
      <c r="G9" s="223"/>
      <c r="H9" s="223"/>
      <c r="L9" s="27"/>
    </row>
    <row r="10" spans="2:46" s="1" customFormat="1" ht="12" customHeight="1" x14ac:dyDescent="0.2">
      <c r="B10" s="27"/>
      <c r="D10" s="23" t="s">
        <v>120</v>
      </c>
      <c r="L10" s="27"/>
    </row>
    <row r="11" spans="2:46" s="1" customFormat="1" ht="15.6" customHeight="1" x14ac:dyDescent="0.2">
      <c r="B11" s="27"/>
      <c r="E11" s="185" t="s">
        <v>1158</v>
      </c>
      <c r="F11" s="223"/>
      <c r="G11" s="223"/>
      <c r="H11" s="223"/>
      <c r="L11" s="27"/>
    </row>
    <row r="12" spans="2:46" s="1" customFormat="1" x14ac:dyDescent="0.2">
      <c r="B12" s="27"/>
      <c r="L12" s="27"/>
    </row>
    <row r="13" spans="2:46" s="1" customFormat="1" ht="12" customHeight="1" x14ac:dyDescent="0.2">
      <c r="B13" s="27"/>
      <c r="D13" s="23" t="s">
        <v>16</v>
      </c>
      <c r="F13" s="21" t="s">
        <v>1</v>
      </c>
      <c r="I13" s="23" t="s">
        <v>17</v>
      </c>
      <c r="J13" s="21" t="s">
        <v>1</v>
      </c>
      <c r="L13" s="27"/>
    </row>
    <row r="14" spans="2:46" s="1" customFormat="1" ht="12" customHeight="1" x14ac:dyDescent="0.2">
      <c r="B14" s="27"/>
      <c r="D14" s="23" t="s">
        <v>18</v>
      </c>
      <c r="F14" s="21" t="s">
        <v>19</v>
      </c>
      <c r="I14" s="23" t="s">
        <v>20</v>
      </c>
      <c r="J14" s="47">
        <f>'Rekapitulácia stavby'!AN8</f>
        <v>44630</v>
      </c>
      <c r="L14" s="27"/>
    </row>
    <row r="15" spans="2:46" s="1" customFormat="1" ht="10.9" customHeight="1" x14ac:dyDescent="0.2">
      <c r="B15" s="27"/>
      <c r="L15" s="27"/>
    </row>
    <row r="16" spans="2:46" s="1" customFormat="1" ht="12" customHeight="1" x14ac:dyDescent="0.2">
      <c r="B16" s="27"/>
      <c r="D16" s="23" t="s">
        <v>21</v>
      </c>
      <c r="I16" s="23" t="s">
        <v>22</v>
      </c>
      <c r="J16" s="21" t="s">
        <v>1</v>
      </c>
      <c r="L16" s="27"/>
    </row>
    <row r="17" spans="2:12" s="1" customFormat="1" ht="18" customHeight="1" x14ac:dyDescent="0.2">
      <c r="B17" s="27"/>
      <c r="E17" s="21" t="s">
        <v>23</v>
      </c>
      <c r="I17" s="23" t="s">
        <v>24</v>
      </c>
      <c r="J17" s="21" t="s">
        <v>1</v>
      </c>
      <c r="L17" s="27"/>
    </row>
    <row r="18" spans="2:12" s="1" customFormat="1" ht="6.95" customHeight="1" x14ac:dyDescent="0.2">
      <c r="B18" s="27"/>
      <c r="L18" s="27"/>
    </row>
    <row r="19" spans="2:12" s="1" customFormat="1" ht="12" customHeight="1" x14ac:dyDescent="0.2">
      <c r="B19" s="27"/>
      <c r="D19" s="23" t="s">
        <v>25</v>
      </c>
      <c r="I19" s="23" t="s">
        <v>22</v>
      </c>
      <c r="J19" s="24" t="str">
        <f>'Rekapitulácia stavby'!AN13</f>
        <v>47210621</v>
      </c>
      <c r="L19" s="27"/>
    </row>
    <row r="20" spans="2:12" s="1" customFormat="1" ht="18" customHeight="1" x14ac:dyDescent="0.2">
      <c r="B20" s="27"/>
      <c r="E20" s="228" t="str">
        <f>'Rekapitulácia stavby'!E14</f>
        <v>VERÓNY OaS s.r.o., Priemyselná 936/3, Krupina</v>
      </c>
      <c r="F20" s="196"/>
      <c r="G20" s="196"/>
      <c r="H20" s="196"/>
      <c r="I20" s="23" t="s">
        <v>24</v>
      </c>
      <c r="J20" s="24" t="str">
        <f>'Rekapitulácia stavby'!AN14</f>
        <v>SK 2023810382</v>
      </c>
      <c r="L20" s="27"/>
    </row>
    <row r="21" spans="2:12" s="1" customFormat="1" ht="6.95" customHeight="1" x14ac:dyDescent="0.2">
      <c r="B21" s="27"/>
      <c r="L21" s="27"/>
    </row>
    <row r="22" spans="2:12" s="1" customFormat="1" ht="12" customHeight="1" x14ac:dyDescent="0.2">
      <c r="B22" s="27"/>
      <c r="D22" s="23" t="s">
        <v>26</v>
      </c>
      <c r="I22" s="23" t="s">
        <v>22</v>
      </c>
      <c r="J22" s="21" t="s">
        <v>1</v>
      </c>
      <c r="L22" s="27"/>
    </row>
    <row r="23" spans="2:12" s="1" customFormat="1" ht="18" customHeight="1" x14ac:dyDescent="0.2">
      <c r="B23" s="27"/>
      <c r="E23" s="21" t="s">
        <v>27</v>
      </c>
      <c r="I23" s="23" t="s">
        <v>24</v>
      </c>
      <c r="J23" s="21" t="s">
        <v>1</v>
      </c>
      <c r="L23" s="27"/>
    </row>
    <row r="24" spans="2:12" s="1" customFormat="1" ht="6.95" customHeight="1" x14ac:dyDescent="0.2">
      <c r="B24" s="27"/>
      <c r="L24" s="27"/>
    </row>
    <row r="25" spans="2:12" s="1" customFormat="1" ht="12" customHeight="1" x14ac:dyDescent="0.2">
      <c r="B25" s="27"/>
      <c r="D25" s="23" t="s">
        <v>30</v>
      </c>
      <c r="I25" s="23" t="s">
        <v>22</v>
      </c>
      <c r="J25" s="21" t="str">
        <f>IF('Rekapitulácia stavby'!AN19="","",'Rekapitulácia stavby'!AN19)</f>
        <v/>
      </c>
      <c r="L25" s="27"/>
    </row>
    <row r="26" spans="2:12" s="1" customFormat="1" ht="18" customHeight="1" x14ac:dyDescent="0.2">
      <c r="B26" s="27"/>
      <c r="E26" s="21" t="str">
        <f>IF('Rekapitulácia stavby'!E20="","",'Rekapitulácia stavby'!E20)</f>
        <v xml:space="preserve"> </v>
      </c>
      <c r="I26" s="23" t="s">
        <v>24</v>
      </c>
      <c r="J26" s="21" t="str">
        <f>IF('Rekapitulácia stavby'!AN20="","",'Rekapitulácia stavby'!AN20)</f>
        <v/>
      </c>
      <c r="L26" s="27"/>
    </row>
    <row r="27" spans="2:12" s="1" customFormat="1" ht="6.95" customHeight="1" x14ac:dyDescent="0.2">
      <c r="B27" s="27"/>
      <c r="L27" s="27"/>
    </row>
    <row r="28" spans="2:12" s="1" customFormat="1" ht="12" customHeight="1" x14ac:dyDescent="0.2">
      <c r="B28" s="27"/>
      <c r="D28" s="23" t="s">
        <v>32</v>
      </c>
      <c r="L28" s="27"/>
    </row>
    <row r="29" spans="2:12" s="7" customFormat="1" ht="14.45" customHeight="1" x14ac:dyDescent="0.2">
      <c r="B29" s="88"/>
      <c r="E29" s="201" t="s">
        <v>1</v>
      </c>
      <c r="F29" s="201"/>
      <c r="G29" s="201"/>
      <c r="H29" s="201"/>
      <c r="L29" s="88"/>
    </row>
    <row r="30" spans="2:12" s="1" customFormat="1" ht="6.95" customHeight="1" x14ac:dyDescent="0.2">
      <c r="B30" s="27"/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D32" s="21" t="s">
        <v>122</v>
      </c>
      <c r="J32" s="89">
        <f>J98</f>
        <v>226430.38699999999</v>
      </c>
      <c r="L32" s="27"/>
    </row>
    <row r="33" spans="2:12" s="1" customFormat="1" ht="14.45" customHeight="1" x14ac:dyDescent="0.2">
      <c r="B33" s="27"/>
      <c r="D33" s="90" t="s">
        <v>123</v>
      </c>
      <c r="J33" s="89">
        <f>J122</f>
        <v>0</v>
      </c>
      <c r="L33" s="27"/>
    </row>
    <row r="34" spans="2:12" s="1" customFormat="1" ht="25.35" customHeight="1" x14ac:dyDescent="0.2">
      <c r="B34" s="27"/>
      <c r="D34" s="91" t="s">
        <v>33</v>
      </c>
      <c r="J34" s="60">
        <f>ROUND(J32 + J33, 2)</f>
        <v>226430.39</v>
      </c>
      <c r="L34" s="27"/>
    </row>
    <row r="35" spans="2:12" s="1" customFormat="1" ht="6.95" customHeight="1" x14ac:dyDescent="0.2">
      <c r="B35" s="27"/>
      <c r="D35" s="48"/>
      <c r="E35" s="48"/>
      <c r="F35" s="48"/>
      <c r="G35" s="48"/>
      <c r="H35" s="48"/>
      <c r="I35" s="48"/>
      <c r="J35" s="48"/>
      <c r="K35" s="48"/>
      <c r="L35" s="27"/>
    </row>
    <row r="36" spans="2:12" s="1" customFormat="1" ht="14.45" customHeight="1" x14ac:dyDescent="0.2">
      <c r="B36" s="27"/>
      <c r="F36" s="30" t="s">
        <v>35</v>
      </c>
      <c r="I36" s="30" t="s">
        <v>34</v>
      </c>
      <c r="J36" s="30" t="s">
        <v>36</v>
      </c>
      <c r="L36" s="27"/>
    </row>
    <row r="37" spans="2:12" s="1" customFormat="1" ht="14.45" customHeight="1" x14ac:dyDescent="0.2">
      <c r="B37" s="27"/>
      <c r="D37" s="92" t="s">
        <v>37</v>
      </c>
      <c r="E37" s="23" t="s">
        <v>38</v>
      </c>
      <c r="F37" s="80">
        <f>ROUND((SUM(BE122:BE129) + SUM(BE151:BE314)),  2)</f>
        <v>0</v>
      </c>
      <c r="I37" s="93">
        <v>0.2</v>
      </c>
      <c r="J37" s="80">
        <f>ROUND(((SUM(BE122:BE129) + SUM(BE151:BE314))*I37),  2)</f>
        <v>0</v>
      </c>
      <c r="L37" s="27"/>
    </row>
    <row r="38" spans="2:12" s="1" customFormat="1" ht="14.45" customHeight="1" x14ac:dyDescent="0.2">
      <c r="B38" s="27"/>
      <c r="E38" s="23" t="s">
        <v>39</v>
      </c>
      <c r="F38" s="80">
        <f>ROUND((SUM(BF122:BF129) + SUM(BF151:BF314)),  2)</f>
        <v>226430.39</v>
      </c>
      <c r="I38" s="93">
        <v>0.2</v>
      </c>
      <c r="J38" s="80">
        <f>ROUND(((SUM(BF122:BF129) + SUM(BF151:BF314))*I38),  2)</f>
        <v>45286.080000000002</v>
      </c>
      <c r="L38" s="27"/>
    </row>
    <row r="39" spans="2:12" s="1" customFormat="1" ht="14.45" hidden="1" customHeight="1" x14ac:dyDescent="0.2">
      <c r="B39" s="27"/>
      <c r="E39" s="23" t="s">
        <v>40</v>
      </c>
      <c r="F39" s="80">
        <f>ROUND((SUM(BG122:BG129) + SUM(BG151:BG314)),  2)</f>
        <v>0</v>
      </c>
      <c r="I39" s="93">
        <v>0.2</v>
      </c>
      <c r="J39" s="80">
        <f>0</f>
        <v>0</v>
      </c>
      <c r="L39" s="27"/>
    </row>
    <row r="40" spans="2:12" s="1" customFormat="1" ht="14.45" hidden="1" customHeight="1" x14ac:dyDescent="0.2">
      <c r="B40" s="27"/>
      <c r="E40" s="23" t="s">
        <v>41</v>
      </c>
      <c r="F40" s="80">
        <f>ROUND((SUM(BH122:BH129) + SUM(BH151:BH314)),  2)</f>
        <v>0</v>
      </c>
      <c r="I40" s="93">
        <v>0.2</v>
      </c>
      <c r="J40" s="80">
        <f>0</f>
        <v>0</v>
      </c>
      <c r="L40" s="27"/>
    </row>
    <row r="41" spans="2:12" s="1" customFormat="1" ht="14.45" hidden="1" customHeight="1" x14ac:dyDescent="0.2">
      <c r="B41" s="27"/>
      <c r="E41" s="23" t="s">
        <v>42</v>
      </c>
      <c r="F41" s="80">
        <f>ROUND((SUM(BI122:BI129) + SUM(BI151:BI314)),  2)</f>
        <v>0</v>
      </c>
      <c r="I41" s="93">
        <v>0</v>
      </c>
      <c r="J41" s="80">
        <f>0</f>
        <v>0</v>
      </c>
      <c r="L41" s="27"/>
    </row>
    <row r="42" spans="2:12" s="1" customFormat="1" ht="6.95" customHeight="1" x14ac:dyDescent="0.2">
      <c r="B42" s="27"/>
      <c r="L42" s="27"/>
    </row>
    <row r="43" spans="2:12" s="1" customFormat="1" ht="25.35" customHeight="1" x14ac:dyDescent="0.2">
      <c r="B43" s="27"/>
      <c r="C43" s="94"/>
      <c r="D43" s="95" t="s">
        <v>43</v>
      </c>
      <c r="E43" s="51"/>
      <c r="F43" s="51"/>
      <c r="G43" s="96" t="s">
        <v>44</v>
      </c>
      <c r="H43" s="97" t="s">
        <v>45</v>
      </c>
      <c r="I43" s="51"/>
      <c r="J43" s="98">
        <f>SUM(J34:J41)</f>
        <v>271716.47000000003</v>
      </c>
      <c r="K43" s="99"/>
      <c r="L43" s="27"/>
    </row>
    <row r="44" spans="2:12" s="1" customFormat="1" ht="14.45" customHeight="1" x14ac:dyDescent="0.2">
      <c r="B44" s="27"/>
      <c r="L44" s="27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7"/>
      <c r="D61" s="38" t="s">
        <v>48</v>
      </c>
      <c r="E61" s="29"/>
      <c r="F61" s="100" t="s">
        <v>49</v>
      </c>
      <c r="G61" s="38" t="s">
        <v>48</v>
      </c>
      <c r="H61" s="29"/>
      <c r="I61" s="29"/>
      <c r="J61" s="101" t="s">
        <v>49</v>
      </c>
      <c r="K61" s="29"/>
      <c r="L61" s="27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7"/>
      <c r="D76" s="38" t="s">
        <v>48</v>
      </c>
      <c r="E76" s="29"/>
      <c r="F76" s="100" t="s">
        <v>49</v>
      </c>
      <c r="G76" s="38" t="s">
        <v>1492</v>
      </c>
      <c r="H76" s="29"/>
      <c r="I76" s="29"/>
      <c r="J76" s="101" t="s">
        <v>49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12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 x14ac:dyDescent="0.2">
      <c r="B82" s="27"/>
      <c r="C82" s="17" t="s">
        <v>124</v>
      </c>
      <c r="L82" s="27"/>
    </row>
    <row r="83" spans="2:12" s="1" customFormat="1" ht="6.95" customHeight="1" x14ac:dyDescent="0.2">
      <c r="B83" s="27"/>
      <c r="L83" s="27"/>
    </row>
    <row r="84" spans="2:12" s="1" customFormat="1" ht="12" customHeight="1" x14ac:dyDescent="0.2">
      <c r="B84" s="27"/>
      <c r="C84" s="23" t="s">
        <v>14</v>
      </c>
      <c r="L84" s="27"/>
    </row>
    <row r="85" spans="2:12" s="1" customFormat="1" ht="27" customHeight="1" x14ac:dyDescent="0.2">
      <c r="B85" s="27"/>
      <c r="E85" s="224" t="str">
        <f>E7</f>
        <v>SPŠ J. Murgaša B.Bystrica - kompletná rekonštrukcia objektov - zníženie energetickej náročnosti</v>
      </c>
      <c r="F85" s="227"/>
      <c r="G85" s="227"/>
      <c r="H85" s="227"/>
      <c r="L85" s="27"/>
    </row>
    <row r="86" spans="2:12" ht="12" customHeight="1" x14ac:dyDescent="0.2">
      <c r="B86" s="16"/>
      <c r="C86" s="23" t="s">
        <v>118</v>
      </c>
      <c r="L86" s="16"/>
    </row>
    <row r="87" spans="2:12" s="1" customFormat="1" ht="14.45" customHeight="1" x14ac:dyDescent="0.2">
      <c r="B87" s="27"/>
      <c r="E87" s="224" t="s">
        <v>1105</v>
      </c>
      <c r="F87" s="223"/>
      <c r="G87" s="223"/>
      <c r="H87" s="223"/>
      <c r="L87" s="27"/>
    </row>
    <row r="88" spans="2:12" s="1" customFormat="1" ht="12" customHeight="1" x14ac:dyDescent="0.2">
      <c r="B88" s="27"/>
      <c r="C88" s="23" t="s">
        <v>120</v>
      </c>
      <c r="L88" s="27"/>
    </row>
    <row r="89" spans="2:12" s="1" customFormat="1" ht="15.6" customHeight="1" x14ac:dyDescent="0.2">
      <c r="B89" s="27"/>
      <c r="E89" s="185" t="str">
        <f>E11</f>
        <v>D2 - Nový stav</v>
      </c>
      <c r="F89" s="223"/>
      <c r="G89" s="223"/>
      <c r="H89" s="223"/>
      <c r="L89" s="27"/>
    </row>
    <row r="90" spans="2:12" s="1" customFormat="1" ht="6.95" customHeight="1" x14ac:dyDescent="0.2">
      <c r="B90" s="27"/>
      <c r="L90" s="27"/>
    </row>
    <row r="91" spans="2:12" s="1" customFormat="1" ht="12" customHeight="1" x14ac:dyDescent="0.2">
      <c r="B91" s="27"/>
      <c r="C91" s="23" t="s">
        <v>18</v>
      </c>
      <c r="F91" s="21" t="str">
        <f>F14</f>
        <v>Hurbanova 6, 975 18 BB</v>
      </c>
      <c r="I91" s="23" t="s">
        <v>20</v>
      </c>
      <c r="J91" s="47">
        <f>IF(J14="","",J14)</f>
        <v>44630</v>
      </c>
      <c r="L91" s="27"/>
    </row>
    <row r="92" spans="2:12" s="1" customFormat="1" ht="6.95" customHeight="1" x14ac:dyDescent="0.2">
      <c r="B92" s="27"/>
      <c r="L92" s="27"/>
    </row>
    <row r="93" spans="2:12" s="1" customFormat="1" ht="40.9" customHeight="1" x14ac:dyDescent="0.2">
      <c r="B93" s="27"/>
      <c r="C93" s="23" t="s">
        <v>21</v>
      </c>
      <c r="F93" s="21" t="str">
        <f>E17</f>
        <v>SPŠ J. Murgaša, Banská Bystrica</v>
      </c>
      <c r="I93" s="23" t="s">
        <v>26</v>
      </c>
      <c r="J93" s="25" t="str">
        <f>E23</f>
        <v>VISIA s.r.o ,Sládkovičova 2052/50A Šala</v>
      </c>
      <c r="L93" s="27"/>
    </row>
    <row r="94" spans="2:12" s="1" customFormat="1" ht="15.6" customHeight="1" x14ac:dyDescent="0.2">
      <c r="B94" s="27"/>
      <c r="C94" s="23" t="s">
        <v>25</v>
      </c>
      <c r="F94" s="21" t="str">
        <f>IF(E20="","",E20)</f>
        <v>VERÓNY OaS s.r.o., Priemyselná 936/3, Krupina</v>
      </c>
      <c r="I94" s="23" t="s">
        <v>30</v>
      </c>
      <c r="J94" s="25" t="str">
        <f>E26</f>
        <v xml:space="preserve"> </v>
      </c>
      <c r="L94" s="27"/>
    </row>
    <row r="95" spans="2:12" s="1" customFormat="1" ht="10.35" customHeight="1" x14ac:dyDescent="0.2">
      <c r="B95" s="27"/>
      <c r="L95" s="27"/>
    </row>
    <row r="96" spans="2:12" s="1" customFormat="1" ht="29.25" customHeight="1" x14ac:dyDescent="0.2">
      <c r="B96" s="27"/>
      <c r="C96" s="102" t="s">
        <v>125</v>
      </c>
      <c r="D96" s="94"/>
      <c r="E96" s="94"/>
      <c r="F96" s="94"/>
      <c r="G96" s="94"/>
      <c r="H96" s="94"/>
      <c r="I96" s="94"/>
      <c r="J96" s="103" t="s">
        <v>126</v>
      </c>
      <c r="K96" s="94"/>
      <c r="L96" s="27"/>
    </row>
    <row r="97" spans="2:47" s="1" customFormat="1" ht="10.35" customHeight="1" x14ac:dyDescent="0.2">
      <c r="B97" s="27"/>
      <c r="L97" s="27"/>
    </row>
    <row r="98" spans="2:47" s="1" customFormat="1" ht="22.9" customHeight="1" x14ac:dyDescent="0.2">
      <c r="B98" s="27"/>
      <c r="C98" s="104" t="s">
        <v>127</v>
      </c>
      <c r="J98" s="60">
        <f>J151</f>
        <v>226430.38699999999</v>
      </c>
      <c r="L98" s="27"/>
      <c r="AU98" s="13" t="s">
        <v>128</v>
      </c>
    </row>
    <row r="99" spans="2:47" s="8" customFormat="1" ht="24.95" customHeight="1" x14ac:dyDescent="0.2">
      <c r="B99" s="105"/>
      <c r="D99" s="106" t="s">
        <v>129</v>
      </c>
      <c r="E99" s="107"/>
      <c r="F99" s="107"/>
      <c r="G99" s="107"/>
      <c r="H99" s="107"/>
      <c r="I99" s="107"/>
      <c r="J99" s="108">
        <f>J152</f>
        <v>101232.73899999999</v>
      </c>
      <c r="L99" s="105"/>
    </row>
    <row r="100" spans="2:47" s="9" customFormat="1" ht="19.899999999999999" customHeight="1" x14ac:dyDescent="0.2">
      <c r="B100" s="109"/>
      <c r="D100" s="110" t="s">
        <v>130</v>
      </c>
      <c r="E100" s="111"/>
      <c r="F100" s="111"/>
      <c r="G100" s="111"/>
      <c r="H100" s="111"/>
      <c r="I100" s="111"/>
      <c r="J100" s="112">
        <f>J153</f>
        <v>2045.0039999999997</v>
      </c>
      <c r="L100" s="109"/>
    </row>
    <row r="101" spans="2:47" s="9" customFormat="1" ht="19.899999999999999" customHeight="1" x14ac:dyDescent="0.2">
      <c r="B101" s="109"/>
      <c r="D101" s="110" t="s">
        <v>293</v>
      </c>
      <c r="E101" s="111"/>
      <c r="F101" s="111"/>
      <c r="G101" s="111"/>
      <c r="H101" s="111"/>
      <c r="I101" s="111"/>
      <c r="J101" s="112">
        <f>J162</f>
        <v>155.964</v>
      </c>
      <c r="L101" s="109"/>
    </row>
    <row r="102" spans="2:47" s="9" customFormat="1" ht="19.899999999999999" customHeight="1" x14ac:dyDescent="0.2">
      <c r="B102" s="109"/>
      <c r="D102" s="110" t="s">
        <v>763</v>
      </c>
      <c r="E102" s="111"/>
      <c r="F102" s="111"/>
      <c r="G102" s="111"/>
      <c r="H102" s="111"/>
      <c r="I102" s="111"/>
      <c r="J102" s="112">
        <f>J165</f>
        <v>300</v>
      </c>
      <c r="L102" s="109"/>
    </row>
    <row r="103" spans="2:47" s="9" customFormat="1" ht="19.899999999999999" customHeight="1" x14ac:dyDescent="0.2">
      <c r="B103" s="109"/>
      <c r="D103" s="110" t="s">
        <v>907</v>
      </c>
      <c r="E103" s="111"/>
      <c r="F103" s="111"/>
      <c r="G103" s="111"/>
      <c r="H103" s="111"/>
      <c r="I103" s="111"/>
      <c r="J103" s="112">
        <f>J167</f>
        <v>1527</v>
      </c>
      <c r="L103" s="109"/>
    </row>
    <row r="104" spans="2:47" s="9" customFormat="1" ht="19.899999999999999" customHeight="1" x14ac:dyDescent="0.2">
      <c r="B104" s="109"/>
      <c r="D104" s="110" t="s">
        <v>294</v>
      </c>
      <c r="E104" s="111"/>
      <c r="F104" s="111"/>
      <c r="G104" s="111"/>
      <c r="H104" s="111"/>
      <c r="I104" s="111"/>
      <c r="J104" s="112">
        <f>J171</f>
        <v>80268.170999999988</v>
      </c>
      <c r="L104" s="109"/>
    </row>
    <row r="105" spans="2:47" s="9" customFormat="1" ht="19.899999999999999" customHeight="1" x14ac:dyDescent="0.2">
      <c r="B105" s="109"/>
      <c r="D105" s="110" t="s">
        <v>131</v>
      </c>
      <c r="E105" s="111"/>
      <c r="F105" s="111"/>
      <c r="G105" s="111"/>
      <c r="H105" s="111"/>
      <c r="I105" s="111"/>
      <c r="J105" s="112">
        <f>J194</f>
        <v>14434.296</v>
      </c>
      <c r="L105" s="109"/>
    </row>
    <row r="106" spans="2:47" s="9" customFormat="1" ht="19.899999999999999" customHeight="1" x14ac:dyDescent="0.2">
      <c r="B106" s="109"/>
      <c r="D106" s="110" t="s">
        <v>295</v>
      </c>
      <c r="E106" s="111"/>
      <c r="F106" s="111"/>
      <c r="G106" s="111"/>
      <c r="H106" s="111"/>
      <c r="I106" s="111"/>
      <c r="J106" s="112">
        <f>J211</f>
        <v>2502.3040000000001</v>
      </c>
      <c r="L106" s="109"/>
    </row>
    <row r="107" spans="2:47" s="8" customFormat="1" ht="24.95" customHeight="1" x14ac:dyDescent="0.2">
      <c r="B107" s="105"/>
      <c r="D107" s="106" t="s">
        <v>132</v>
      </c>
      <c r="E107" s="107"/>
      <c r="F107" s="107"/>
      <c r="G107" s="107"/>
      <c r="H107" s="107"/>
      <c r="I107" s="107"/>
      <c r="J107" s="108">
        <f>J213</f>
        <v>122197.64799999999</v>
      </c>
      <c r="L107" s="105"/>
    </row>
    <row r="108" spans="2:47" s="9" customFormat="1" ht="19.899999999999999" customHeight="1" x14ac:dyDescent="0.2">
      <c r="B108" s="109"/>
      <c r="D108" s="110" t="s">
        <v>296</v>
      </c>
      <c r="E108" s="111"/>
      <c r="F108" s="111"/>
      <c r="G108" s="111"/>
      <c r="H108" s="111"/>
      <c r="I108" s="111"/>
      <c r="J108" s="112">
        <f>J214</f>
        <v>1631.2429999999997</v>
      </c>
      <c r="L108" s="109"/>
    </row>
    <row r="109" spans="2:47" s="9" customFormat="1" ht="19.899999999999999" customHeight="1" x14ac:dyDescent="0.2">
      <c r="B109" s="109"/>
      <c r="D109" s="110" t="s">
        <v>297</v>
      </c>
      <c r="E109" s="111"/>
      <c r="F109" s="111"/>
      <c r="G109" s="111"/>
      <c r="H109" s="111"/>
      <c r="I109" s="111"/>
      <c r="J109" s="112">
        <f>J220</f>
        <v>37630.531999999992</v>
      </c>
      <c r="L109" s="109"/>
    </row>
    <row r="110" spans="2:47" s="9" customFormat="1" ht="19.899999999999999" customHeight="1" x14ac:dyDescent="0.2">
      <c r="B110" s="109"/>
      <c r="D110" s="110" t="s">
        <v>298</v>
      </c>
      <c r="E110" s="111"/>
      <c r="F110" s="111"/>
      <c r="G110" s="111"/>
      <c r="H110" s="111"/>
      <c r="I110" s="111"/>
      <c r="J110" s="112">
        <f>J235</f>
        <v>52223.803</v>
      </c>
      <c r="L110" s="109"/>
    </row>
    <row r="111" spans="2:47" s="9" customFormat="1" ht="19.899999999999999" customHeight="1" x14ac:dyDescent="0.2">
      <c r="B111" s="109"/>
      <c r="D111" s="110" t="s">
        <v>908</v>
      </c>
      <c r="E111" s="111"/>
      <c r="F111" s="111"/>
      <c r="G111" s="111"/>
      <c r="H111" s="111"/>
      <c r="I111" s="111"/>
      <c r="J111" s="112">
        <f>J259</f>
        <v>1181.5630000000001</v>
      </c>
      <c r="L111" s="109"/>
    </row>
    <row r="112" spans="2:47" s="9" customFormat="1" ht="19.899999999999999" customHeight="1" x14ac:dyDescent="0.2">
      <c r="B112" s="109"/>
      <c r="D112" s="110" t="s">
        <v>134</v>
      </c>
      <c r="E112" s="111"/>
      <c r="F112" s="111"/>
      <c r="G112" s="111"/>
      <c r="H112" s="111"/>
      <c r="I112" s="111"/>
      <c r="J112" s="112">
        <f>J265</f>
        <v>16359.637999999999</v>
      </c>
      <c r="L112" s="109"/>
    </row>
    <row r="113" spans="2:65" s="9" customFormat="1" ht="19.899999999999999" customHeight="1" x14ac:dyDescent="0.2">
      <c r="B113" s="109"/>
      <c r="D113" s="110" t="s">
        <v>299</v>
      </c>
      <c r="E113" s="111"/>
      <c r="F113" s="111"/>
      <c r="G113" s="111"/>
      <c r="H113" s="111"/>
      <c r="I113" s="111"/>
      <c r="J113" s="112">
        <f>J287</f>
        <v>1372.41</v>
      </c>
      <c r="L113" s="109"/>
    </row>
    <row r="114" spans="2:65" s="9" customFormat="1" ht="19.899999999999999" customHeight="1" x14ac:dyDescent="0.2">
      <c r="B114" s="109"/>
      <c r="D114" s="110" t="s">
        <v>135</v>
      </c>
      <c r="E114" s="111"/>
      <c r="F114" s="111"/>
      <c r="G114" s="111"/>
      <c r="H114" s="111"/>
      <c r="I114" s="111"/>
      <c r="J114" s="112">
        <f>J289</f>
        <v>3407.1889999999994</v>
      </c>
      <c r="L114" s="109"/>
    </row>
    <row r="115" spans="2:65" s="9" customFormat="1" ht="19.899999999999999" customHeight="1" x14ac:dyDescent="0.2">
      <c r="B115" s="109"/>
      <c r="D115" s="110" t="s">
        <v>136</v>
      </c>
      <c r="E115" s="111"/>
      <c r="F115" s="111"/>
      <c r="G115" s="111"/>
      <c r="H115" s="111"/>
      <c r="I115" s="111"/>
      <c r="J115" s="112">
        <f>J297</f>
        <v>8179.6600000000008</v>
      </c>
      <c r="L115" s="109"/>
    </row>
    <row r="116" spans="2:65" s="9" customFormat="1" ht="19.899999999999999" customHeight="1" x14ac:dyDescent="0.2">
      <c r="B116" s="109"/>
      <c r="D116" s="110" t="s">
        <v>1159</v>
      </c>
      <c r="E116" s="111"/>
      <c r="F116" s="111"/>
      <c r="G116" s="111"/>
      <c r="H116" s="111"/>
      <c r="I116" s="111"/>
      <c r="J116" s="112">
        <f>J304</f>
        <v>178.25</v>
      </c>
      <c r="L116" s="109"/>
    </row>
    <row r="117" spans="2:65" s="9" customFormat="1" ht="19.899999999999999" customHeight="1" x14ac:dyDescent="0.2">
      <c r="B117" s="109"/>
      <c r="D117" s="110" t="s">
        <v>300</v>
      </c>
      <c r="E117" s="111"/>
      <c r="F117" s="111"/>
      <c r="G117" s="111"/>
      <c r="H117" s="111"/>
      <c r="I117" s="111"/>
      <c r="J117" s="112">
        <f>J307</f>
        <v>33.36</v>
      </c>
      <c r="L117" s="109"/>
    </row>
    <row r="118" spans="2:65" s="8" customFormat="1" ht="24.95" customHeight="1" x14ac:dyDescent="0.2">
      <c r="B118" s="105"/>
      <c r="D118" s="106" t="s">
        <v>137</v>
      </c>
      <c r="E118" s="107"/>
      <c r="F118" s="107"/>
      <c r="G118" s="107"/>
      <c r="H118" s="107"/>
      <c r="I118" s="107"/>
      <c r="J118" s="108">
        <f>J310</f>
        <v>3000</v>
      </c>
      <c r="L118" s="105"/>
    </row>
    <row r="119" spans="2:65" s="9" customFormat="1" ht="19.899999999999999" customHeight="1" x14ac:dyDescent="0.2">
      <c r="B119" s="109"/>
      <c r="D119" s="110" t="s">
        <v>138</v>
      </c>
      <c r="E119" s="111"/>
      <c r="F119" s="111"/>
      <c r="G119" s="111"/>
      <c r="H119" s="111"/>
      <c r="I119" s="111"/>
      <c r="J119" s="112">
        <f>J311</f>
        <v>3000</v>
      </c>
      <c r="L119" s="109"/>
    </row>
    <row r="120" spans="2:65" s="1" customFormat="1" ht="21.75" customHeight="1" x14ac:dyDescent="0.2">
      <c r="B120" s="27"/>
      <c r="L120" s="27"/>
    </row>
    <row r="121" spans="2:65" s="1" customFormat="1" ht="6.95" customHeight="1" x14ac:dyDescent="0.2">
      <c r="B121" s="27"/>
      <c r="L121" s="27"/>
    </row>
    <row r="122" spans="2:65" s="1" customFormat="1" ht="29.25" customHeight="1" x14ac:dyDescent="0.2">
      <c r="B122" s="27"/>
      <c r="C122" s="104" t="s">
        <v>139</v>
      </c>
      <c r="J122" s="113">
        <f>ROUND(J123 + J124 + J125 + J126 + J127 + J128,2)</f>
        <v>0</v>
      </c>
      <c r="L122" s="27"/>
      <c r="N122" s="114" t="s">
        <v>37</v>
      </c>
    </row>
    <row r="123" spans="2:65" s="1" customFormat="1" ht="18" customHeight="1" x14ac:dyDescent="0.2">
      <c r="B123" s="115"/>
      <c r="C123" s="116"/>
      <c r="D123" s="225" t="s">
        <v>140</v>
      </c>
      <c r="E123" s="226"/>
      <c r="F123" s="226"/>
      <c r="G123" s="116"/>
      <c r="H123" s="116"/>
      <c r="I123" s="116"/>
      <c r="J123" s="118">
        <v>0</v>
      </c>
      <c r="K123" s="116"/>
      <c r="L123" s="115"/>
      <c r="M123" s="116"/>
      <c r="N123" s="119" t="s">
        <v>39</v>
      </c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6"/>
      <c r="AJ123" s="116"/>
      <c r="AK123" s="116"/>
      <c r="AL123" s="116"/>
      <c r="AM123" s="116"/>
      <c r="AN123" s="116"/>
      <c r="AO123" s="116"/>
      <c r="AP123" s="116"/>
      <c r="AQ123" s="116"/>
      <c r="AR123" s="116"/>
      <c r="AS123" s="116"/>
      <c r="AT123" s="116"/>
      <c r="AU123" s="116"/>
      <c r="AV123" s="116"/>
      <c r="AW123" s="116"/>
      <c r="AX123" s="116"/>
      <c r="AY123" s="120" t="s">
        <v>141</v>
      </c>
      <c r="AZ123" s="116"/>
      <c r="BA123" s="116"/>
      <c r="BB123" s="116"/>
      <c r="BC123" s="116"/>
      <c r="BD123" s="116"/>
      <c r="BE123" s="121">
        <f t="shared" ref="BE123:BE128" si="0">IF(N123="základná",J123,0)</f>
        <v>0</v>
      </c>
      <c r="BF123" s="121">
        <f t="shared" ref="BF123:BF128" si="1">IF(N123="znížená",J123,0)</f>
        <v>0</v>
      </c>
      <c r="BG123" s="121">
        <f t="shared" ref="BG123:BG128" si="2">IF(N123="zákl. prenesená",J123,0)</f>
        <v>0</v>
      </c>
      <c r="BH123" s="121">
        <f t="shared" ref="BH123:BH128" si="3">IF(N123="zníž. prenesená",J123,0)</f>
        <v>0</v>
      </c>
      <c r="BI123" s="121">
        <f t="shared" ref="BI123:BI128" si="4">IF(N123="nulová",J123,0)</f>
        <v>0</v>
      </c>
      <c r="BJ123" s="120" t="s">
        <v>86</v>
      </c>
      <c r="BK123" s="116"/>
      <c r="BL123" s="116"/>
      <c r="BM123" s="116"/>
    </row>
    <row r="124" spans="2:65" s="1" customFormat="1" ht="18" customHeight="1" x14ac:dyDescent="0.2">
      <c r="B124" s="115"/>
      <c r="C124" s="116"/>
      <c r="D124" s="225" t="s">
        <v>142</v>
      </c>
      <c r="E124" s="226"/>
      <c r="F124" s="226"/>
      <c r="G124" s="116"/>
      <c r="H124" s="116"/>
      <c r="I124" s="116"/>
      <c r="J124" s="118">
        <v>0</v>
      </c>
      <c r="K124" s="116"/>
      <c r="L124" s="115"/>
      <c r="M124" s="116"/>
      <c r="N124" s="119" t="s">
        <v>39</v>
      </c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  <c r="AF124" s="116"/>
      <c r="AG124" s="116"/>
      <c r="AH124" s="116"/>
      <c r="AI124" s="116"/>
      <c r="AJ124" s="116"/>
      <c r="AK124" s="116"/>
      <c r="AL124" s="116"/>
      <c r="AM124" s="116"/>
      <c r="AN124" s="116"/>
      <c r="AO124" s="116"/>
      <c r="AP124" s="116"/>
      <c r="AQ124" s="116"/>
      <c r="AR124" s="116"/>
      <c r="AS124" s="116"/>
      <c r="AT124" s="116"/>
      <c r="AU124" s="116"/>
      <c r="AV124" s="116"/>
      <c r="AW124" s="116"/>
      <c r="AX124" s="116"/>
      <c r="AY124" s="120" t="s">
        <v>141</v>
      </c>
      <c r="AZ124" s="116"/>
      <c r="BA124" s="116"/>
      <c r="BB124" s="116"/>
      <c r="BC124" s="116"/>
      <c r="BD124" s="116"/>
      <c r="BE124" s="121">
        <f t="shared" si="0"/>
        <v>0</v>
      </c>
      <c r="BF124" s="121">
        <f t="shared" si="1"/>
        <v>0</v>
      </c>
      <c r="BG124" s="121">
        <f t="shared" si="2"/>
        <v>0</v>
      </c>
      <c r="BH124" s="121">
        <f t="shared" si="3"/>
        <v>0</v>
      </c>
      <c r="BI124" s="121">
        <f t="shared" si="4"/>
        <v>0</v>
      </c>
      <c r="BJ124" s="120" t="s">
        <v>86</v>
      </c>
      <c r="BK124" s="116"/>
      <c r="BL124" s="116"/>
      <c r="BM124" s="116"/>
    </row>
    <row r="125" spans="2:65" s="1" customFormat="1" ht="18" customHeight="1" x14ac:dyDescent="0.2">
      <c r="B125" s="115"/>
      <c r="C125" s="116"/>
      <c r="D125" s="225" t="s">
        <v>143</v>
      </c>
      <c r="E125" s="226"/>
      <c r="F125" s="226"/>
      <c r="G125" s="116"/>
      <c r="H125" s="116"/>
      <c r="I125" s="116"/>
      <c r="J125" s="118">
        <v>0</v>
      </c>
      <c r="K125" s="116"/>
      <c r="L125" s="115"/>
      <c r="M125" s="116"/>
      <c r="N125" s="119" t="s">
        <v>39</v>
      </c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  <c r="AA125" s="116"/>
      <c r="AB125" s="116"/>
      <c r="AC125" s="116"/>
      <c r="AD125" s="116"/>
      <c r="AE125" s="116"/>
      <c r="AF125" s="116"/>
      <c r="AG125" s="116"/>
      <c r="AH125" s="116"/>
      <c r="AI125" s="116"/>
      <c r="AJ125" s="116"/>
      <c r="AK125" s="116"/>
      <c r="AL125" s="116"/>
      <c r="AM125" s="116"/>
      <c r="AN125" s="116"/>
      <c r="AO125" s="116"/>
      <c r="AP125" s="116"/>
      <c r="AQ125" s="116"/>
      <c r="AR125" s="116"/>
      <c r="AS125" s="116"/>
      <c r="AT125" s="116"/>
      <c r="AU125" s="116"/>
      <c r="AV125" s="116"/>
      <c r="AW125" s="116"/>
      <c r="AX125" s="116"/>
      <c r="AY125" s="120" t="s">
        <v>141</v>
      </c>
      <c r="AZ125" s="116"/>
      <c r="BA125" s="116"/>
      <c r="BB125" s="116"/>
      <c r="BC125" s="116"/>
      <c r="BD125" s="116"/>
      <c r="BE125" s="121">
        <f t="shared" si="0"/>
        <v>0</v>
      </c>
      <c r="BF125" s="121">
        <f t="shared" si="1"/>
        <v>0</v>
      </c>
      <c r="BG125" s="121">
        <f t="shared" si="2"/>
        <v>0</v>
      </c>
      <c r="BH125" s="121">
        <f t="shared" si="3"/>
        <v>0</v>
      </c>
      <c r="BI125" s="121">
        <f t="shared" si="4"/>
        <v>0</v>
      </c>
      <c r="BJ125" s="120" t="s">
        <v>86</v>
      </c>
      <c r="BK125" s="116"/>
      <c r="BL125" s="116"/>
      <c r="BM125" s="116"/>
    </row>
    <row r="126" spans="2:65" s="1" customFormat="1" ht="18" customHeight="1" x14ac:dyDescent="0.2">
      <c r="B126" s="115"/>
      <c r="C126" s="116"/>
      <c r="D126" s="225" t="s">
        <v>144</v>
      </c>
      <c r="E126" s="226"/>
      <c r="F126" s="226"/>
      <c r="G126" s="116"/>
      <c r="H126" s="116"/>
      <c r="I126" s="116"/>
      <c r="J126" s="118">
        <v>0</v>
      </c>
      <c r="K126" s="116"/>
      <c r="L126" s="115"/>
      <c r="M126" s="116"/>
      <c r="N126" s="119" t="s">
        <v>39</v>
      </c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16"/>
      <c r="AI126" s="116"/>
      <c r="AJ126" s="116"/>
      <c r="AK126" s="116"/>
      <c r="AL126" s="116"/>
      <c r="AM126" s="116"/>
      <c r="AN126" s="116"/>
      <c r="AO126" s="116"/>
      <c r="AP126" s="116"/>
      <c r="AQ126" s="116"/>
      <c r="AR126" s="116"/>
      <c r="AS126" s="116"/>
      <c r="AT126" s="116"/>
      <c r="AU126" s="116"/>
      <c r="AV126" s="116"/>
      <c r="AW126" s="116"/>
      <c r="AX126" s="116"/>
      <c r="AY126" s="120" t="s">
        <v>141</v>
      </c>
      <c r="AZ126" s="116"/>
      <c r="BA126" s="116"/>
      <c r="BB126" s="116"/>
      <c r="BC126" s="116"/>
      <c r="BD126" s="116"/>
      <c r="BE126" s="121">
        <f t="shared" si="0"/>
        <v>0</v>
      </c>
      <c r="BF126" s="121">
        <f t="shared" si="1"/>
        <v>0</v>
      </c>
      <c r="BG126" s="121">
        <f t="shared" si="2"/>
        <v>0</v>
      </c>
      <c r="BH126" s="121">
        <f t="shared" si="3"/>
        <v>0</v>
      </c>
      <c r="BI126" s="121">
        <f t="shared" si="4"/>
        <v>0</v>
      </c>
      <c r="BJ126" s="120" t="s">
        <v>86</v>
      </c>
      <c r="BK126" s="116"/>
      <c r="BL126" s="116"/>
      <c r="BM126" s="116"/>
    </row>
    <row r="127" spans="2:65" s="1" customFormat="1" ht="18" customHeight="1" x14ac:dyDescent="0.2">
      <c r="B127" s="115"/>
      <c r="C127" s="116"/>
      <c r="D127" s="225" t="s">
        <v>145</v>
      </c>
      <c r="E127" s="226"/>
      <c r="F127" s="226"/>
      <c r="G127" s="116"/>
      <c r="H127" s="116"/>
      <c r="I127" s="116"/>
      <c r="J127" s="118">
        <v>0</v>
      </c>
      <c r="K127" s="116"/>
      <c r="L127" s="115"/>
      <c r="M127" s="116"/>
      <c r="N127" s="119" t="s">
        <v>39</v>
      </c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  <c r="AF127" s="116"/>
      <c r="AG127" s="116"/>
      <c r="AH127" s="116"/>
      <c r="AI127" s="116"/>
      <c r="AJ127" s="116"/>
      <c r="AK127" s="116"/>
      <c r="AL127" s="116"/>
      <c r="AM127" s="116"/>
      <c r="AN127" s="116"/>
      <c r="AO127" s="116"/>
      <c r="AP127" s="116"/>
      <c r="AQ127" s="116"/>
      <c r="AR127" s="116"/>
      <c r="AS127" s="116"/>
      <c r="AT127" s="116"/>
      <c r="AU127" s="116"/>
      <c r="AV127" s="116"/>
      <c r="AW127" s="116"/>
      <c r="AX127" s="116"/>
      <c r="AY127" s="120" t="s">
        <v>141</v>
      </c>
      <c r="AZ127" s="116"/>
      <c r="BA127" s="116"/>
      <c r="BB127" s="116"/>
      <c r="BC127" s="116"/>
      <c r="BD127" s="116"/>
      <c r="BE127" s="121">
        <f t="shared" si="0"/>
        <v>0</v>
      </c>
      <c r="BF127" s="121">
        <f t="shared" si="1"/>
        <v>0</v>
      </c>
      <c r="BG127" s="121">
        <f t="shared" si="2"/>
        <v>0</v>
      </c>
      <c r="BH127" s="121">
        <f t="shared" si="3"/>
        <v>0</v>
      </c>
      <c r="BI127" s="121">
        <f t="shared" si="4"/>
        <v>0</v>
      </c>
      <c r="BJ127" s="120" t="s">
        <v>86</v>
      </c>
      <c r="BK127" s="116"/>
      <c r="BL127" s="116"/>
      <c r="BM127" s="116"/>
    </row>
    <row r="128" spans="2:65" s="1" customFormat="1" ht="18" customHeight="1" x14ac:dyDescent="0.2">
      <c r="B128" s="115"/>
      <c r="C128" s="116"/>
      <c r="D128" s="117" t="s">
        <v>146</v>
      </c>
      <c r="E128" s="116"/>
      <c r="F128" s="116"/>
      <c r="G128" s="116"/>
      <c r="H128" s="116"/>
      <c r="I128" s="116"/>
      <c r="J128" s="118">
        <f>ROUND(J32*T128,2)</f>
        <v>0</v>
      </c>
      <c r="K128" s="116"/>
      <c r="L128" s="115"/>
      <c r="M128" s="116"/>
      <c r="N128" s="119" t="s">
        <v>39</v>
      </c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6"/>
      <c r="AY128" s="120" t="s">
        <v>147</v>
      </c>
      <c r="AZ128" s="116"/>
      <c r="BA128" s="116"/>
      <c r="BB128" s="116"/>
      <c r="BC128" s="116"/>
      <c r="BD128" s="116"/>
      <c r="BE128" s="121">
        <f t="shared" si="0"/>
        <v>0</v>
      </c>
      <c r="BF128" s="121">
        <f t="shared" si="1"/>
        <v>0</v>
      </c>
      <c r="BG128" s="121">
        <f t="shared" si="2"/>
        <v>0</v>
      </c>
      <c r="BH128" s="121">
        <f t="shared" si="3"/>
        <v>0</v>
      </c>
      <c r="BI128" s="121">
        <f t="shared" si="4"/>
        <v>0</v>
      </c>
      <c r="BJ128" s="120" t="s">
        <v>86</v>
      </c>
      <c r="BK128" s="116"/>
      <c r="BL128" s="116"/>
      <c r="BM128" s="116"/>
    </row>
    <row r="129" spans="2:12" s="1" customFormat="1" x14ac:dyDescent="0.2">
      <c r="B129" s="27"/>
      <c r="L129" s="27"/>
    </row>
    <row r="130" spans="2:12" s="1" customFormat="1" ht="29.25" customHeight="1" x14ac:dyDescent="0.2">
      <c r="B130" s="27"/>
      <c r="C130" s="122" t="s">
        <v>148</v>
      </c>
      <c r="D130" s="94"/>
      <c r="E130" s="94"/>
      <c r="F130" s="94"/>
      <c r="G130" s="94"/>
      <c r="H130" s="94"/>
      <c r="I130" s="94"/>
      <c r="J130" s="123">
        <f>ROUND(J98+J122,2)</f>
        <v>226430.39</v>
      </c>
      <c r="K130" s="94"/>
      <c r="L130" s="27"/>
    </row>
    <row r="131" spans="2:12" s="1" customFormat="1" ht="6.95" customHeight="1" x14ac:dyDescent="0.2"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27"/>
    </row>
    <row r="135" spans="2:12" s="1" customFormat="1" ht="6.95" customHeight="1" x14ac:dyDescent="0.2">
      <c r="B135" s="41"/>
      <c r="C135" s="42"/>
      <c r="D135" s="42"/>
      <c r="E135" s="42"/>
      <c r="F135" s="42"/>
      <c r="G135" s="42"/>
      <c r="H135" s="42"/>
      <c r="I135" s="42"/>
      <c r="J135" s="42"/>
      <c r="K135" s="42"/>
      <c r="L135" s="27"/>
    </row>
    <row r="136" spans="2:12" s="1" customFormat="1" ht="24.95" customHeight="1" x14ac:dyDescent="0.2">
      <c r="B136" s="27"/>
      <c r="C136" s="17" t="s">
        <v>149</v>
      </c>
      <c r="L136" s="27"/>
    </row>
    <row r="137" spans="2:12" s="1" customFormat="1" ht="6.95" customHeight="1" x14ac:dyDescent="0.2">
      <c r="B137" s="27"/>
      <c r="L137" s="27"/>
    </row>
    <row r="138" spans="2:12" s="1" customFormat="1" ht="12" customHeight="1" x14ac:dyDescent="0.2">
      <c r="B138" s="27"/>
      <c r="C138" s="23" t="s">
        <v>14</v>
      </c>
      <c r="L138" s="27"/>
    </row>
    <row r="139" spans="2:12" s="1" customFormat="1" ht="27" customHeight="1" x14ac:dyDescent="0.2">
      <c r="B139" s="27"/>
      <c r="E139" s="224" t="str">
        <f>E7</f>
        <v>SPŠ J. Murgaša B.Bystrica - kompletná rekonštrukcia objektov - zníženie energetickej náročnosti</v>
      </c>
      <c r="F139" s="227"/>
      <c r="G139" s="227"/>
      <c r="H139" s="227"/>
      <c r="L139" s="27"/>
    </row>
    <row r="140" spans="2:12" ht="12" customHeight="1" x14ac:dyDescent="0.2">
      <c r="B140" s="16"/>
      <c r="C140" s="23" t="s">
        <v>118</v>
      </c>
      <c r="L140" s="16"/>
    </row>
    <row r="141" spans="2:12" s="1" customFormat="1" ht="14.45" customHeight="1" x14ac:dyDescent="0.2">
      <c r="B141" s="27"/>
      <c r="E141" s="224" t="s">
        <v>1105</v>
      </c>
      <c r="F141" s="223"/>
      <c r="G141" s="223"/>
      <c r="H141" s="223"/>
      <c r="L141" s="27"/>
    </row>
    <row r="142" spans="2:12" s="1" customFormat="1" ht="12" customHeight="1" x14ac:dyDescent="0.2">
      <c r="B142" s="27"/>
      <c r="C142" s="23" t="s">
        <v>120</v>
      </c>
      <c r="L142" s="27"/>
    </row>
    <row r="143" spans="2:12" s="1" customFormat="1" ht="15.6" customHeight="1" x14ac:dyDescent="0.2">
      <c r="B143" s="27"/>
      <c r="E143" s="185" t="str">
        <f>E11</f>
        <v>D2 - Nový stav</v>
      </c>
      <c r="F143" s="223"/>
      <c r="G143" s="223"/>
      <c r="H143" s="223"/>
      <c r="L143" s="27"/>
    </row>
    <row r="144" spans="2:12" s="1" customFormat="1" ht="6.95" customHeight="1" x14ac:dyDescent="0.2">
      <c r="B144" s="27"/>
      <c r="L144" s="27"/>
    </row>
    <row r="145" spans="2:65" s="1" customFormat="1" ht="12" customHeight="1" x14ac:dyDescent="0.2">
      <c r="B145" s="27"/>
      <c r="C145" s="23" t="s">
        <v>18</v>
      </c>
      <c r="F145" s="21" t="str">
        <f>F14</f>
        <v>Hurbanova 6, 975 18 BB</v>
      </c>
      <c r="I145" s="23" t="s">
        <v>20</v>
      </c>
      <c r="J145" s="47">
        <f>IF(J14="","",J14)</f>
        <v>44630</v>
      </c>
      <c r="L145" s="27"/>
    </row>
    <row r="146" spans="2:65" s="1" customFormat="1" ht="6.95" customHeight="1" x14ac:dyDescent="0.2">
      <c r="B146" s="27"/>
      <c r="L146" s="27"/>
    </row>
    <row r="147" spans="2:65" s="1" customFormat="1" ht="40.9" customHeight="1" x14ac:dyDescent="0.2">
      <c r="B147" s="27"/>
      <c r="C147" s="23" t="s">
        <v>21</v>
      </c>
      <c r="F147" s="21" t="str">
        <f>E17</f>
        <v>SPŠ J. Murgaša, Banská Bystrica</v>
      </c>
      <c r="I147" s="23" t="s">
        <v>26</v>
      </c>
      <c r="J147" s="25" t="str">
        <f>E23</f>
        <v>VISIA s.r.o ,Sládkovičova 2052/50A Šala</v>
      </c>
      <c r="L147" s="27"/>
    </row>
    <row r="148" spans="2:65" s="1" customFormat="1" ht="15.6" customHeight="1" x14ac:dyDescent="0.2">
      <c r="B148" s="27"/>
      <c r="C148" s="23" t="s">
        <v>25</v>
      </c>
      <c r="F148" s="21" t="str">
        <f>IF(E20="","",E20)</f>
        <v>VERÓNY OaS s.r.o., Priemyselná 936/3, Krupina</v>
      </c>
      <c r="I148" s="23" t="s">
        <v>30</v>
      </c>
      <c r="J148" s="25" t="str">
        <f>E26</f>
        <v xml:space="preserve"> </v>
      </c>
      <c r="L148" s="27"/>
    </row>
    <row r="149" spans="2:65" s="1" customFormat="1" ht="10.35" customHeight="1" x14ac:dyDescent="0.2">
      <c r="B149" s="27"/>
      <c r="L149" s="27"/>
    </row>
    <row r="150" spans="2:65" s="10" customFormat="1" ht="29.25" customHeight="1" x14ac:dyDescent="0.2">
      <c r="B150" s="124"/>
      <c r="C150" s="125" t="s">
        <v>150</v>
      </c>
      <c r="D150" s="126" t="s">
        <v>58</v>
      </c>
      <c r="E150" s="126" t="s">
        <v>54</v>
      </c>
      <c r="F150" s="126" t="s">
        <v>55</v>
      </c>
      <c r="G150" s="126" t="s">
        <v>151</v>
      </c>
      <c r="H150" s="126" t="s">
        <v>152</v>
      </c>
      <c r="I150" s="126" t="s">
        <v>153</v>
      </c>
      <c r="J150" s="127" t="s">
        <v>126</v>
      </c>
      <c r="K150" s="128" t="s">
        <v>154</v>
      </c>
      <c r="L150" s="124"/>
      <c r="M150" s="53" t="s">
        <v>1</v>
      </c>
      <c r="N150" s="54" t="s">
        <v>37</v>
      </c>
      <c r="O150" s="54" t="s">
        <v>155</v>
      </c>
      <c r="P150" s="54" t="s">
        <v>156</v>
      </c>
      <c r="Q150" s="54" t="s">
        <v>157</v>
      </c>
      <c r="R150" s="54" t="s">
        <v>158</v>
      </c>
      <c r="S150" s="54" t="s">
        <v>159</v>
      </c>
      <c r="T150" s="55" t="s">
        <v>160</v>
      </c>
    </row>
    <row r="151" spans="2:65" s="1" customFormat="1" ht="22.9" customHeight="1" x14ac:dyDescent="0.25">
      <c r="B151" s="27"/>
      <c r="C151" s="58" t="s">
        <v>122</v>
      </c>
      <c r="I151" s="152"/>
      <c r="J151" s="170">
        <f>BK151</f>
        <v>226430.38699999999</v>
      </c>
      <c r="L151" s="27"/>
      <c r="M151" s="56"/>
      <c r="N151" s="48"/>
      <c r="O151" s="48"/>
      <c r="P151" s="129">
        <f>P152+P213+P310</f>
        <v>0</v>
      </c>
      <c r="Q151" s="48"/>
      <c r="R151" s="129">
        <f>R152+R213+R310</f>
        <v>232.65187188011996</v>
      </c>
      <c r="S151" s="48"/>
      <c r="T151" s="130">
        <f>T152+T213+T310</f>
        <v>0</v>
      </c>
      <c r="AT151" s="13" t="s">
        <v>72</v>
      </c>
      <c r="AU151" s="13" t="s">
        <v>128</v>
      </c>
      <c r="BK151" s="131">
        <f>BK152+BK213+BK310</f>
        <v>226430.38699999999</v>
      </c>
    </row>
    <row r="152" spans="2:65" s="11" customFormat="1" ht="25.9" customHeight="1" x14ac:dyDescent="0.2">
      <c r="B152" s="132"/>
      <c r="D152" s="133" t="s">
        <v>72</v>
      </c>
      <c r="E152" s="134" t="s">
        <v>161</v>
      </c>
      <c r="F152" s="134" t="s">
        <v>162</v>
      </c>
      <c r="I152" s="171"/>
      <c r="J152" s="172">
        <f>BK152</f>
        <v>101232.73899999999</v>
      </c>
      <c r="L152" s="132"/>
      <c r="M152" s="135"/>
      <c r="P152" s="136">
        <f>P153+P162+P165+P167+P171+P194+P211</f>
        <v>0</v>
      </c>
      <c r="R152" s="136">
        <f>R153+R162+R165+R167+R171+R194+R211</f>
        <v>213.64124486594997</v>
      </c>
      <c r="T152" s="137">
        <f>T153+T162+T165+T167+T171+T194+T211</f>
        <v>0</v>
      </c>
      <c r="AR152" s="133" t="s">
        <v>80</v>
      </c>
      <c r="AT152" s="138" t="s">
        <v>72</v>
      </c>
      <c r="AU152" s="138" t="s">
        <v>73</v>
      </c>
      <c r="AY152" s="133" t="s">
        <v>163</v>
      </c>
      <c r="BK152" s="139">
        <f>BK153+BK162+BK165+BK167+BK171+BK194+BK211</f>
        <v>101232.73899999999</v>
      </c>
    </row>
    <row r="153" spans="2:65" s="11" customFormat="1" ht="22.9" customHeight="1" x14ac:dyDescent="0.2">
      <c r="B153" s="132"/>
      <c r="D153" s="133" t="s">
        <v>72</v>
      </c>
      <c r="E153" s="140" t="s">
        <v>80</v>
      </c>
      <c r="F153" s="140" t="s">
        <v>164</v>
      </c>
      <c r="I153" s="171"/>
      <c r="J153" s="173">
        <f>BK153</f>
        <v>2045.0039999999997</v>
      </c>
      <c r="L153" s="132"/>
      <c r="M153" s="135"/>
      <c r="P153" s="136">
        <f>SUM(P154:P161)</f>
        <v>0</v>
      </c>
      <c r="R153" s="136">
        <f>SUM(R154:R161)</f>
        <v>21.998000000000001</v>
      </c>
      <c r="T153" s="137">
        <f>SUM(T154:T161)</f>
        <v>0</v>
      </c>
      <c r="AR153" s="133" t="s">
        <v>80</v>
      </c>
      <c r="AT153" s="138" t="s">
        <v>72</v>
      </c>
      <c r="AU153" s="138" t="s">
        <v>80</v>
      </c>
      <c r="AY153" s="133" t="s">
        <v>163</v>
      </c>
      <c r="BK153" s="139">
        <f>SUM(BK154:BK161)</f>
        <v>2045.0039999999997</v>
      </c>
    </row>
    <row r="154" spans="2:65" s="1" customFormat="1" ht="13.9" customHeight="1" x14ac:dyDescent="0.2">
      <c r="B154" s="115"/>
      <c r="C154" s="141" t="s">
        <v>80</v>
      </c>
      <c r="D154" s="141" t="s">
        <v>165</v>
      </c>
      <c r="E154" s="142" t="s">
        <v>301</v>
      </c>
      <c r="F154" s="143" t="s">
        <v>302</v>
      </c>
      <c r="G154" s="144" t="s">
        <v>303</v>
      </c>
      <c r="H154" s="145">
        <v>58.83</v>
      </c>
      <c r="I154" s="174">
        <v>14.81</v>
      </c>
      <c r="J154" s="175">
        <f t="shared" ref="J154:J161" si="5">ROUND(I154*H154,3)</f>
        <v>871.27200000000005</v>
      </c>
      <c r="K154" s="147"/>
      <c r="L154" s="27"/>
      <c r="M154" s="148" t="s">
        <v>1</v>
      </c>
      <c r="N154" s="114" t="s">
        <v>39</v>
      </c>
      <c r="P154" s="149">
        <f t="shared" ref="P154:P161" si="6">O154*H154</f>
        <v>0</v>
      </c>
      <c r="Q154" s="149">
        <v>0</v>
      </c>
      <c r="R154" s="149">
        <f t="shared" ref="R154:R161" si="7">Q154*H154</f>
        <v>0</v>
      </c>
      <c r="S154" s="149">
        <v>0</v>
      </c>
      <c r="T154" s="150">
        <f t="shared" ref="T154:T161" si="8">S154*H154</f>
        <v>0</v>
      </c>
      <c r="AR154" s="151" t="s">
        <v>169</v>
      </c>
      <c r="AT154" s="151" t="s">
        <v>165</v>
      </c>
      <c r="AU154" s="151" t="s">
        <v>86</v>
      </c>
      <c r="AY154" s="13" t="s">
        <v>163</v>
      </c>
      <c r="BE154" s="152">
        <f t="shared" ref="BE154:BE161" si="9">IF(N154="základná",J154,0)</f>
        <v>0</v>
      </c>
      <c r="BF154" s="152">
        <f t="shared" ref="BF154:BF161" si="10">IF(N154="znížená",J154,0)</f>
        <v>871.27200000000005</v>
      </c>
      <c r="BG154" s="152">
        <f t="shared" ref="BG154:BG161" si="11">IF(N154="zákl. prenesená",J154,0)</f>
        <v>0</v>
      </c>
      <c r="BH154" s="152">
        <f t="shared" ref="BH154:BH161" si="12">IF(N154="zníž. prenesená",J154,0)</f>
        <v>0</v>
      </c>
      <c r="BI154" s="152">
        <f t="shared" ref="BI154:BI161" si="13">IF(N154="nulová",J154,0)</f>
        <v>0</v>
      </c>
      <c r="BJ154" s="13" t="s">
        <v>86</v>
      </c>
      <c r="BK154" s="153">
        <f t="shared" ref="BK154:BK161" si="14">ROUND(I154*H154,3)</f>
        <v>871.27200000000005</v>
      </c>
      <c r="BL154" s="13" t="s">
        <v>169</v>
      </c>
      <c r="BM154" s="151" t="s">
        <v>1160</v>
      </c>
    </row>
    <row r="155" spans="2:65" s="1" customFormat="1" ht="34.9" customHeight="1" x14ac:dyDescent="0.2">
      <c r="B155" s="115"/>
      <c r="C155" s="141" t="s">
        <v>86</v>
      </c>
      <c r="D155" s="141" t="s">
        <v>165</v>
      </c>
      <c r="E155" s="142" t="s">
        <v>305</v>
      </c>
      <c r="F155" s="143" t="s">
        <v>306</v>
      </c>
      <c r="G155" s="144" t="s">
        <v>303</v>
      </c>
      <c r="H155" s="145">
        <v>19.61</v>
      </c>
      <c r="I155" s="174">
        <v>9.43</v>
      </c>
      <c r="J155" s="175">
        <f t="shared" si="5"/>
        <v>184.922</v>
      </c>
      <c r="K155" s="147"/>
      <c r="L155" s="27"/>
      <c r="M155" s="148" t="s">
        <v>1</v>
      </c>
      <c r="N155" s="114" t="s">
        <v>39</v>
      </c>
      <c r="P155" s="149">
        <f t="shared" si="6"/>
        <v>0</v>
      </c>
      <c r="Q155" s="149">
        <v>0</v>
      </c>
      <c r="R155" s="149">
        <f t="shared" si="7"/>
        <v>0</v>
      </c>
      <c r="S155" s="149">
        <v>0</v>
      </c>
      <c r="T155" s="150">
        <f t="shared" si="8"/>
        <v>0</v>
      </c>
      <c r="AR155" s="151" t="s">
        <v>169</v>
      </c>
      <c r="AT155" s="151" t="s">
        <v>165</v>
      </c>
      <c r="AU155" s="151" t="s">
        <v>86</v>
      </c>
      <c r="AY155" s="13" t="s">
        <v>163</v>
      </c>
      <c r="BE155" s="152">
        <f t="shared" si="9"/>
        <v>0</v>
      </c>
      <c r="BF155" s="152">
        <f t="shared" si="10"/>
        <v>184.922</v>
      </c>
      <c r="BG155" s="152">
        <f t="shared" si="11"/>
        <v>0</v>
      </c>
      <c r="BH155" s="152">
        <f t="shared" si="12"/>
        <v>0</v>
      </c>
      <c r="BI155" s="152">
        <f t="shared" si="13"/>
        <v>0</v>
      </c>
      <c r="BJ155" s="13" t="s">
        <v>86</v>
      </c>
      <c r="BK155" s="153">
        <f t="shared" si="14"/>
        <v>184.922</v>
      </c>
      <c r="BL155" s="13" t="s">
        <v>169</v>
      </c>
      <c r="BM155" s="151" t="s">
        <v>1161</v>
      </c>
    </row>
    <row r="156" spans="2:65" s="1" customFormat="1" ht="22.15" customHeight="1" x14ac:dyDescent="0.2">
      <c r="B156" s="115"/>
      <c r="C156" s="141" t="s">
        <v>176</v>
      </c>
      <c r="D156" s="141" t="s">
        <v>165</v>
      </c>
      <c r="E156" s="142" t="s">
        <v>308</v>
      </c>
      <c r="F156" s="143" t="s">
        <v>309</v>
      </c>
      <c r="G156" s="144" t="s">
        <v>303</v>
      </c>
      <c r="H156" s="145">
        <v>25.5</v>
      </c>
      <c r="I156" s="174">
        <v>4.47</v>
      </c>
      <c r="J156" s="175">
        <f t="shared" si="5"/>
        <v>113.985</v>
      </c>
      <c r="K156" s="147"/>
      <c r="L156" s="27"/>
      <c r="M156" s="148" t="s">
        <v>1</v>
      </c>
      <c r="N156" s="114" t="s">
        <v>39</v>
      </c>
      <c r="P156" s="149">
        <f t="shared" si="6"/>
        <v>0</v>
      </c>
      <c r="Q156" s="149">
        <v>0</v>
      </c>
      <c r="R156" s="149">
        <f t="shared" si="7"/>
        <v>0</v>
      </c>
      <c r="S156" s="149">
        <v>0</v>
      </c>
      <c r="T156" s="150">
        <f t="shared" si="8"/>
        <v>0</v>
      </c>
      <c r="AR156" s="151" t="s">
        <v>169</v>
      </c>
      <c r="AT156" s="151" t="s">
        <v>165</v>
      </c>
      <c r="AU156" s="151" t="s">
        <v>86</v>
      </c>
      <c r="AY156" s="13" t="s">
        <v>163</v>
      </c>
      <c r="BE156" s="152">
        <f t="shared" si="9"/>
        <v>0</v>
      </c>
      <c r="BF156" s="152">
        <f t="shared" si="10"/>
        <v>113.985</v>
      </c>
      <c r="BG156" s="152">
        <f t="shared" si="11"/>
        <v>0</v>
      </c>
      <c r="BH156" s="152">
        <f t="shared" si="12"/>
        <v>0</v>
      </c>
      <c r="BI156" s="152">
        <f t="shared" si="13"/>
        <v>0</v>
      </c>
      <c r="BJ156" s="13" t="s">
        <v>86</v>
      </c>
      <c r="BK156" s="153">
        <f t="shared" si="14"/>
        <v>113.985</v>
      </c>
      <c r="BL156" s="13" t="s">
        <v>169</v>
      </c>
      <c r="BM156" s="151" t="s">
        <v>1162</v>
      </c>
    </row>
    <row r="157" spans="2:65" s="1" customFormat="1" ht="34.9" customHeight="1" x14ac:dyDescent="0.2">
      <c r="B157" s="115"/>
      <c r="C157" s="141" t="s">
        <v>169</v>
      </c>
      <c r="D157" s="141" t="s">
        <v>165</v>
      </c>
      <c r="E157" s="142" t="s">
        <v>311</v>
      </c>
      <c r="F157" s="143" t="s">
        <v>312</v>
      </c>
      <c r="G157" s="144" t="s">
        <v>303</v>
      </c>
      <c r="H157" s="145">
        <v>51</v>
      </c>
      <c r="I157" s="174">
        <v>0.45</v>
      </c>
      <c r="J157" s="175">
        <f t="shared" si="5"/>
        <v>22.95</v>
      </c>
      <c r="K157" s="147"/>
      <c r="L157" s="27"/>
      <c r="M157" s="148" t="s">
        <v>1</v>
      </c>
      <c r="N157" s="114" t="s">
        <v>39</v>
      </c>
      <c r="P157" s="149">
        <f t="shared" si="6"/>
        <v>0</v>
      </c>
      <c r="Q157" s="149">
        <v>0</v>
      </c>
      <c r="R157" s="149">
        <f t="shared" si="7"/>
        <v>0</v>
      </c>
      <c r="S157" s="149">
        <v>0</v>
      </c>
      <c r="T157" s="150">
        <f t="shared" si="8"/>
        <v>0</v>
      </c>
      <c r="AR157" s="151" t="s">
        <v>169</v>
      </c>
      <c r="AT157" s="151" t="s">
        <v>165</v>
      </c>
      <c r="AU157" s="151" t="s">
        <v>86</v>
      </c>
      <c r="AY157" s="13" t="s">
        <v>163</v>
      </c>
      <c r="BE157" s="152">
        <f t="shared" si="9"/>
        <v>0</v>
      </c>
      <c r="BF157" s="152">
        <f t="shared" si="10"/>
        <v>22.95</v>
      </c>
      <c r="BG157" s="152">
        <f t="shared" si="11"/>
        <v>0</v>
      </c>
      <c r="BH157" s="152">
        <f t="shared" si="12"/>
        <v>0</v>
      </c>
      <c r="BI157" s="152">
        <f t="shared" si="13"/>
        <v>0</v>
      </c>
      <c r="BJ157" s="13" t="s">
        <v>86</v>
      </c>
      <c r="BK157" s="153">
        <f t="shared" si="14"/>
        <v>22.95</v>
      </c>
      <c r="BL157" s="13" t="s">
        <v>169</v>
      </c>
      <c r="BM157" s="151" t="s">
        <v>1163</v>
      </c>
    </row>
    <row r="158" spans="2:65" s="1" customFormat="1" ht="22.15" customHeight="1" x14ac:dyDescent="0.2">
      <c r="B158" s="115"/>
      <c r="C158" s="141" t="s">
        <v>184</v>
      </c>
      <c r="D158" s="141" t="s">
        <v>165</v>
      </c>
      <c r="E158" s="142" t="s">
        <v>314</v>
      </c>
      <c r="F158" s="143" t="s">
        <v>315</v>
      </c>
      <c r="G158" s="144" t="s">
        <v>303</v>
      </c>
      <c r="H158" s="145">
        <v>12.221</v>
      </c>
      <c r="I158" s="174">
        <v>3.8</v>
      </c>
      <c r="J158" s="175">
        <f t="shared" si="5"/>
        <v>46.44</v>
      </c>
      <c r="K158" s="147"/>
      <c r="L158" s="27"/>
      <c r="M158" s="148" t="s">
        <v>1</v>
      </c>
      <c r="N158" s="114" t="s">
        <v>39</v>
      </c>
      <c r="P158" s="149">
        <f t="shared" si="6"/>
        <v>0</v>
      </c>
      <c r="Q158" s="149">
        <v>0</v>
      </c>
      <c r="R158" s="149">
        <f t="shared" si="7"/>
        <v>0</v>
      </c>
      <c r="S158" s="149">
        <v>0</v>
      </c>
      <c r="T158" s="150">
        <f t="shared" si="8"/>
        <v>0</v>
      </c>
      <c r="AR158" s="151" t="s">
        <v>169</v>
      </c>
      <c r="AT158" s="151" t="s">
        <v>165</v>
      </c>
      <c r="AU158" s="151" t="s">
        <v>86</v>
      </c>
      <c r="AY158" s="13" t="s">
        <v>163</v>
      </c>
      <c r="BE158" s="152">
        <f t="shared" si="9"/>
        <v>0</v>
      </c>
      <c r="BF158" s="152">
        <f t="shared" si="10"/>
        <v>46.44</v>
      </c>
      <c r="BG158" s="152">
        <f t="shared" si="11"/>
        <v>0</v>
      </c>
      <c r="BH158" s="152">
        <f t="shared" si="12"/>
        <v>0</v>
      </c>
      <c r="BI158" s="152">
        <f t="shared" si="13"/>
        <v>0</v>
      </c>
      <c r="BJ158" s="13" t="s">
        <v>86</v>
      </c>
      <c r="BK158" s="153">
        <f t="shared" si="14"/>
        <v>46.44</v>
      </c>
      <c r="BL158" s="13" t="s">
        <v>169</v>
      </c>
      <c r="BM158" s="151" t="s">
        <v>1164</v>
      </c>
    </row>
    <row r="159" spans="2:65" s="1" customFormat="1" ht="13.9" customHeight="1" x14ac:dyDescent="0.2">
      <c r="B159" s="115"/>
      <c r="C159" s="159" t="s">
        <v>189</v>
      </c>
      <c r="D159" s="159" t="s">
        <v>275</v>
      </c>
      <c r="E159" s="160" t="s">
        <v>317</v>
      </c>
      <c r="F159" s="161" t="s">
        <v>318</v>
      </c>
      <c r="G159" s="162" t="s">
        <v>203</v>
      </c>
      <c r="H159" s="163">
        <v>21.998000000000001</v>
      </c>
      <c r="I159" s="176">
        <v>16.18</v>
      </c>
      <c r="J159" s="177">
        <f t="shared" si="5"/>
        <v>355.928</v>
      </c>
      <c r="K159" s="164"/>
      <c r="L159" s="165"/>
      <c r="M159" s="166" t="s">
        <v>1</v>
      </c>
      <c r="N159" s="167" t="s">
        <v>39</v>
      </c>
      <c r="P159" s="149">
        <f t="shared" si="6"/>
        <v>0</v>
      </c>
      <c r="Q159" s="149">
        <v>1</v>
      </c>
      <c r="R159" s="149">
        <f t="shared" si="7"/>
        <v>21.998000000000001</v>
      </c>
      <c r="S159" s="149">
        <v>0</v>
      </c>
      <c r="T159" s="150">
        <f t="shared" si="8"/>
        <v>0</v>
      </c>
      <c r="AR159" s="151" t="s">
        <v>197</v>
      </c>
      <c r="AT159" s="151" t="s">
        <v>275</v>
      </c>
      <c r="AU159" s="151" t="s">
        <v>86</v>
      </c>
      <c r="AY159" s="13" t="s">
        <v>163</v>
      </c>
      <c r="BE159" s="152">
        <f t="shared" si="9"/>
        <v>0</v>
      </c>
      <c r="BF159" s="152">
        <f t="shared" si="10"/>
        <v>355.928</v>
      </c>
      <c r="BG159" s="152">
        <f t="shared" si="11"/>
        <v>0</v>
      </c>
      <c r="BH159" s="152">
        <f t="shared" si="12"/>
        <v>0</v>
      </c>
      <c r="BI159" s="152">
        <f t="shared" si="13"/>
        <v>0</v>
      </c>
      <c r="BJ159" s="13" t="s">
        <v>86</v>
      </c>
      <c r="BK159" s="153">
        <f t="shared" si="14"/>
        <v>355.928</v>
      </c>
      <c r="BL159" s="13" t="s">
        <v>169</v>
      </c>
      <c r="BM159" s="151" t="s">
        <v>1165</v>
      </c>
    </row>
    <row r="160" spans="2:65" s="1" customFormat="1" ht="22.15" customHeight="1" x14ac:dyDescent="0.2">
      <c r="B160" s="115"/>
      <c r="C160" s="141" t="s">
        <v>193</v>
      </c>
      <c r="D160" s="141" t="s">
        <v>165</v>
      </c>
      <c r="E160" s="142" t="s">
        <v>320</v>
      </c>
      <c r="F160" s="143" t="s">
        <v>321</v>
      </c>
      <c r="G160" s="144" t="s">
        <v>303</v>
      </c>
      <c r="H160" s="145">
        <v>33.33</v>
      </c>
      <c r="I160" s="174">
        <v>12.87</v>
      </c>
      <c r="J160" s="175">
        <f t="shared" si="5"/>
        <v>428.95699999999999</v>
      </c>
      <c r="K160" s="147"/>
      <c r="L160" s="27"/>
      <c r="M160" s="148" t="s">
        <v>1</v>
      </c>
      <c r="N160" s="114" t="s">
        <v>39</v>
      </c>
      <c r="P160" s="149">
        <f t="shared" si="6"/>
        <v>0</v>
      </c>
      <c r="Q160" s="149">
        <v>0</v>
      </c>
      <c r="R160" s="149">
        <f t="shared" si="7"/>
        <v>0</v>
      </c>
      <c r="S160" s="149">
        <v>0</v>
      </c>
      <c r="T160" s="150">
        <f t="shared" si="8"/>
        <v>0</v>
      </c>
      <c r="AR160" s="151" t="s">
        <v>169</v>
      </c>
      <c r="AT160" s="151" t="s">
        <v>165</v>
      </c>
      <c r="AU160" s="151" t="s">
        <v>86</v>
      </c>
      <c r="AY160" s="13" t="s">
        <v>163</v>
      </c>
      <c r="BE160" s="152">
        <f t="shared" si="9"/>
        <v>0</v>
      </c>
      <c r="BF160" s="152">
        <f t="shared" si="10"/>
        <v>428.95699999999999</v>
      </c>
      <c r="BG160" s="152">
        <f t="shared" si="11"/>
        <v>0</v>
      </c>
      <c r="BH160" s="152">
        <f t="shared" si="12"/>
        <v>0</v>
      </c>
      <c r="BI160" s="152">
        <f t="shared" si="13"/>
        <v>0</v>
      </c>
      <c r="BJ160" s="13" t="s">
        <v>86</v>
      </c>
      <c r="BK160" s="153">
        <f t="shared" si="14"/>
        <v>428.95699999999999</v>
      </c>
      <c r="BL160" s="13" t="s">
        <v>169</v>
      </c>
      <c r="BM160" s="151" t="s">
        <v>1166</v>
      </c>
    </row>
    <row r="161" spans="2:65" s="1" customFormat="1" ht="22.15" customHeight="1" x14ac:dyDescent="0.2">
      <c r="B161" s="115"/>
      <c r="C161" s="141" t="s">
        <v>197</v>
      </c>
      <c r="D161" s="141" t="s">
        <v>165</v>
      </c>
      <c r="E161" s="142" t="s">
        <v>323</v>
      </c>
      <c r="F161" s="143" t="s">
        <v>324</v>
      </c>
      <c r="G161" s="144" t="s">
        <v>168</v>
      </c>
      <c r="H161" s="145">
        <v>82.2</v>
      </c>
      <c r="I161" s="174">
        <v>0.25</v>
      </c>
      <c r="J161" s="175">
        <f t="shared" si="5"/>
        <v>20.55</v>
      </c>
      <c r="K161" s="147"/>
      <c r="L161" s="27"/>
      <c r="M161" s="148" t="s">
        <v>1</v>
      </c>
      <c r="N161" s="114" t="s">
        <v>39</v>
      </c>
      <c r="P161" s="149">
        <f t="shared" si="6"/>
        <v>0</v>
      </c>
      <c r="Q161" s="149">
        <v>0</v>
      </c>
      <c r="R161" s="149">
        <f t="shared" si="7"/>
        <v>0</v>
      </c>
      <c r="S161" s="149">
        <v>0</v>
      </c>
      <c r="T161" s="150">
        <f t="shared" si="8"/>
        <v>0</v>
      </c>
      <c r="AR161" s="151" t="s">
        <v>169</v>
      </c>
      <c r="AT161" s="151" t="s">
        <v>165</v>
      </c>
      <c r="AU161" s="151" t="s">
        <v>86</v>
      </c>
      <c r="AY161" s="13" t="s">
        <v>163</v>
      </c>
      <c r="BE161" s="152">
        <f t="shared" si="9"/>
        <v>0</v>
      </c>
      <c r="BF161" s="152">
        <f t="shared" si="10"/>
        <v>20.55</v>
      </c>
      <c r="BG161" s="152">
        <f t="shared" si="11"/>
        <v>0</v>
      </c>
      <c r="BH161" s="152">
        <f t="shared" si="12"/>
        <v>0</v>
      </c>
      <c r="BI161" s="152">
        <f t="shared" si="13"/>
        <v>0</v>
      </c>
      <c r="BJ161" s="13" t="s">
        <v>86</v>
      </c>
      <c r="BK161" s="153">
        <f t="shared" si="14"/>
        <v>20.55</v>
      </c>
      <c r="BL161" s="13" t="s">
        <v>169</v>
      </c>
      <c r="BM161" s="151" t="s">
        <v>1167</v>
      </c>
    </row>
    <row r="162" spans="2:65" s="11" customFormat="1" ht="22.9" customHeight="1" x14ac:dyDescent="0.2">
      <c r="B162" s="132"/>
      <c r="D162" s="133" t="s">
        <v>72</v>
      </c>
      <c r="E162" s="140" t="s">
        <v>86</v>
      </c>
      <c r="F162" s="140" t="s">
        <v>326</v>
      </c>
      <c r="I162" s="171"/>
      <c r="J162" s="173">
        <f>BK162</f>
        <v>155.964</v>
      </c>
      <c r="L162" s="132"/>
      <c r="M162" s="135"/>
      <c r="P162" s="136">
        <f>SUM(P163:P164)</f>
        <v>0</v>
      </c>
      <c r="R162" s="136">
        <f>SUM(R163:R164)</f>
        <v>1.78871E-2</v>
      </c>
      <c r="T162" s="137">
        <f>SUM(T163:T164)</f>
        <v>0</v>
      </c>
      <c r="AR162" s="133" t="s">
        <v>80</v>
      </c>
      <c r="AT162" s="138" t="s">
        <v>72</v>
      </c>
      <c r="AU162" s="138" t="s">
        <v>80</v>
      </c>
      <c r="AY162" s="133" t="s">
        <v>163</v>
      </c>
      <c r="BK162" s="139">
        <f>SUM(BK163:BK164)</f>
        <v>155.964</v>
      </c>
    </row>
    <row r="163" spans="2:65" s="1" customFormat="1" ht="22.15" customHeight="1" x14ac:dyDescent="0.2">
      <c r="B163" s="115"/>
      <c r="C163" s="141" t="s">
        <v>174</v>
      </c>
      <c r="D163" s="141" t="s">
        <v>165</v>
      </c>
      <c r="E163" s="142" t="s">
        <v>327</v>
      </c>
      <c r="F163" s="143" t="s">
        <v>328</v>
      </c>
      <c r="G163" s="144" t="s">
        <v>168</v>
      </c>
      <c r="H163" s="145">
        <v>70.7</v>
      </c>
      <c r="I163" s="174">
        <v>0.71</v>
      </c>
      <c r="J163" s="175">
        <f>ROUND(I163*H163,3)</f>
        <v>50.197000000000003</v>
      </c>
      <c r="K163" s="147"/>
      <c r="L163" s="27"/>
      <c r="M163" s="148" t="s">
        <v>1</v>
      </c>
      <c r="N163" s="114" t="s">
        <v>39</v>
      </c>
      <c r="P163" s="149">
        <f>O163*H163</f>
        <v>0</v>
      </c>
      <c r="Q163" s="149">
        <v>3.3000000000000003E-5</v>
      </c>
      <c r="R163" s="149">
        <f>Q163*H163</f>
        <v>2.3331000000000003E-3</v>
      </c>
      <c r="S163" s="149">
        <v>0</v>
      </c>
      <c r="T163" s="150">
        <f>S163*H163</f>
        <v>0</v>
      </c>
      <c r="AR163" s="151" t="s">
        <v>169</v>
      </c>
      <c r="AT163" s="151" t="s">
        <v>165</v>
      </c>
      <c r="AU163" s="151" t="s">
        <v>86</v>
      </c>
      <c r="AY163" s="13" t="s">
        <v>163</v>
      </c>
      <c r="BE163" s="152">
        <f>IF(N163="základná",J163,0)</f>
        <v>0</v>
      </c>
      <c r="BF163" s="152">
        <f>IF(N163="znížená",J163,0)</f>
        <v>50.197000000000003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3" t="s">
        <v>86</v>
      </c>
      <c r="BK163" s="153">
        <f>ROUND(I163*H163,3)</f>
        <v>50.197000000000003</v>
      </c>
      <c r="BL163" s="13" t="s">
        <v>169</v>
      </c>
      <c r="BM163" s="151" t="s">
        <v>1168</v>
      </c>
    </row>
    <row r="164" spans="2:65" s="1" customFormat="1" ht="13.9" customHeight="1" x14ac:dyDescent="0.2">
      <c r="B164" s="115"/>
      <c r="C164" s="159" t="s">
        <v>205</v>
      </c>
      <c r="D164" s="159" t="s">
        <v>275</v>
      </c>
      <c r="E164" s="160" t="s">
        <v>330</v>
      </c>
      <c r="F164" s="161" t="s">
        <v>331</v>
      </c>
      <c r="G164" s="162" t="s">
        <v>168</v>
      </c>
      <c r="H164" s="163">
        <v>77.77</v>
      </c>
      <c r="I164" s="176">
        <v>1.36</v>
      </c>
      <c r="J164" s="177">
        <f>ROUND(I164*H164,3)</f>
        <v>105.767</v>
      </c>
      <c r="K164" s="164"/>
      <c r="L164" s="165"/>
      <c r="M164" s="166" t="s">
        <v>1</v>
      </c>
      <c r="N164" s="167" t="s">
        <v>39</v>
      </c>
      <c r="P164" s="149">
        <f>O164*H164</f>
        <v>0</v>
      </c>
      <c r="Q164" s="149">
        <v>2.0000000000000001E-4</v>
      </c>
      <c r="R164" s="149">
        <f>Q164*H164</f>
        <v>1.5554E-2</v>
      </c>
      <c r="S164" s="149">
        <v>0</v>
      </c>
      <c r="T164" s="150">
        <f>S164*H164</f>
        <v>0</v>
      </c>
      <c r="AR164" s="151" t="s">
        <v>197</v>
      </c>
      <c r="AT164" s="151" t="s">
        <v>275</v>
      </c>
      <c r="AU164" s="151" t="s">
        <v>86</v>
      </c>
      <c r="AY164" s="13" t="s">
        <v>163</v>
      </c>
      <c r="BE164" s="152">
        <f>IF(N164="základná",J164,0)</f>
        <v>0</v>
      </c>
      <c r="BF164" s="152">
        <f>IF(N164="znížená",J164,0)</f>
        <v>105.767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3" t="s">
        <v>86</v>
      </c>
      <c r="BK164" s="153">
        <f>ROUND(I164*H164,3)</f>
        <v>105.767</v>
      </c>
      <c r="BL164" s="13" t="s">
        <v>169</v>
      </c>
      <c r="BM164" s="151" t="s">
        <v>1169</v>
      </c>
    </row>
    <row r="165" spans="2:65" s="11" customFormat="1" ht="22.9" customHeight="1" x14ac:dyDescent="0.2">
      <c r="B165" s="132"/>
      <c r="D165" s="133" t="s">
        <v>72</v>
      </c>
      <c r="E165" s="140" t="s">
        <v>176</v>
      </c>
      <c r="F165" s="140" t="s">
        <v>775</v>
      </c>
      <c r="I165" s="171"/>
      <c r="J165" s="173">
        <f>BK165</f>
        <v>300</v>
      </c>
      <c r="L165" s="132"/>
      <c r="M165" s="135"/>
      <c r="P165" s="136">
        <f>P166</f>
        <v>0</v>
      </c>
      <c r="R165" s="136">
        <f>R166</f>
        <v>0</v>
      </c>
      <c r="T165" s="137">
        <f>T166</f>
        <v>0</v>
      </c>
      <c r="AR165" s="133" t="s">
        <v>80</v>
      </c>
      <c r="AT165" s="138" t="s">
        <v>72</v>
      </c>
      <c r="AU165" s="138" t="s">
        <v>80</v>
      </c>
      <c r="AY165" s="133" t="s">
        <v>163</v>
      </c>
      <c r="BK165" s="139">
        <f>BK166</f>
        <v>300</v>
      </c>
    </row>
    <row r="166" spans="2:65" s="1" customFormat="1" ht="22.15" customHeight="1" x14ac:dyDescent="0.2">
      <c r="B166" s="115"/>
      <c r="C166" s="141" t="s">
        <v>209</v>
      </c>
      <c r="D166" s="141" t="s">
        <v>165</v>
      </c>
      <c r="E166" s="142" t="s">
        <v>1170</v>
      </c>
      <c r="F166" s="143" t="s">
        <v>1171</v>
      </c>
      <c r="G166" s="144" t="s">
        <v>187</v>
      </c>
      <c r="H166" s="145">
        <v>1</v>
      </c>
      <c r="I166" s="174">
        <v>300</v>
      </c>
      <c r="J166" s="175">
        <f>ROUND(I166*H166,3)</f>
        <v>300</v>
      </c>
      <c r="K166" s="147"/>
      <c r="L166" s="27"/>
      <c r="M166" s="148" t="s">
        <v>1</v>
      </c>
      <c r="N166" s="114" t="s">
        <v>39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AR166" s="151" t="s">
        <v>169</v>
      </c>
      <c r="AT166" s="151" t="s">
        <v>165</v>
      </c>
      <c r="AU166" s="151" t="s">
        <v>86</v>
      </c>
      <c r="AY166" s="13" t="s">
        <v>163</v>
      </c>
      <c r="BE166" s="152">
        <f>IF(N166="základná",J166,0)</f>
        <v>0</v>
      </c>
      <c r="BF166" s="152">
        <f>IF(N166="znížená",J166,0)</f>
        <v>300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3" t="s">
        <v>86</v>
      </c>
      <c r="BK166" s="153">
        <f>ROUND(I166*H166,3)</f>
        <v>300</v>
      </c>
      <c r="BL166" s="13" t="s">
        <v>169</v>
      </c>
      <c r="BM166" s="151" t="s">
        <v>1172</v>
      </c>
    </row>
    <row r="167" spans="2:65" s="11" customFormat="1" ht="22.9" customHeight="1" x14ac:dyDescent="0.2">
      <c r="B167" s="132"/>
      <c r="D167" s="133" t="s">
        <v>72</v>
      </c>
      <c r="E167" s="140" t="s">
        <v>184</v>
      </c>
      <c r="F167" s="140" t="s">
        <v>934</v>
      </c>
      <c r="I167" s="171"/>
      <c r="J167" s="173">
        <f>BK167</f>
        <v>1527</v>
      </c>
      <c r="L167" s="132"/>
      <c r="M167" s="135"/>
      <c r="P167" s="136">
        <f>SUM(P168:P170)</f>
        <v>0</v>
      </c>
      <c r="R167" s="136">
        <f>SUM(R168:R170)</f>
        <v>39.389916249999992</v>
      </c>
      <c r="T167" s="137">
        <f>SUM(T168:T170)</f>
        <v>0</v>
      </c>
      <c r="AR167" s="133" t="s">
        <v>80</v>
      </c>
      <c r="AT167" s="138" t="s">
        <v>72</v>
      </c>
      <c r="AU167" s="138" t="s">
        <v>80</v>
      </c>
      <c r="AY167" s="133" t="s">
        <v>163</v>
      </c>
      <c r="BK167" s="139">
        <f>SUM(BK168:BK170)</f>
        <v>1527</v>
      </c>
    </row>
    <row r="168" spans="2:65" s="1" customFormat="1" ht="22.15" customHeight="1" x14ac:dyDescent="0.2">
      <c r="B168" s="115"/>
      <c r="C168" s="141" t="s">
        <v>213</v>
      </c>
      <c r="D168" s="141" t="s">
        <v>165</v>
      </c>
      <c r="E168" s="142" t="s">
        <v>1173</v>
      </c>
      <c r="F168" s="143" t="s">
        <v>1174</v>
      </c>
      <c r="G168" s="144" t="s">
        <v>168</v>
      </c>
      <c r="H168" s="145">
        <v>50</v>
      </c>
      <c r="I168" s="174">
        <v>7.41</v>
      </c>
      <c r="J168" s="175">
        <f>ROUND(I168*H168,3)</f>
        <v>370.5</v>
      </c>
      <c r="K168" s="147"/>
      <c r="L168" s="27"/>
      <c r="M168" s="148" t="s">
        <v>1</v>
      </c>
      <c r="N168" s="114" t="s">
        <v>39</v>
      </c>
      <c r="P168" s="149">
        <f>O168*H168</f>
        <v>0</v>
      </c>
      <c r="Q168" s="149">
        <v>0.29899999999999999</v>
      </c>
      <c r="R168" s="149">
        <f>Q168*H168</f>
        <v>14.95</v>
      </c>
      <c r="S168" s="149">
        <v>0</v>
      </c>
      <c r="T168" s="150">
        <f>S168*H168</f>
        <v>0</v>
      </c>
      <c r="AR168" s="151" t="s">
        <v>169</v>
      </c>
      <c r="AT168" s="151" t="s">
        <v>165</v>
      </c>
      <c r="AU168" s="151" t="s">
        <v>86</v>
      </c>
      <c r="AY168" s="13" t="s">
        <v>163</v>
      </c>
      <c r="BE168" s="152">
        <f>IF(N168="základná",J168,0)</f>
        <v>0</v>
      </c>
      <c r="BF168" s="152">
        <f>IF(N168="znížená",J168,0)</f>
        <v>370.5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86</v>
      </c>
      <c r="BK168" s="153">
        <f>ROUND(I168*H168,3)</f>
        <v>370.5</v>
      </c>
      <c r="BL168" s="13" t="s">
        <v>169</v>
      </c>
      <c r="BM168" s="151" t="s">
        <v>1175</v>
      </c>
    </row>
    <row r="169" spans="2:65" s="1" customFormat="1" ht="34.9" customHeight="1" x14ac:dyDescent="0.2">
      <c r="B169" s="115"/>
      <c r="C169" s="141" t="s">
        <v>217</v>
      </c>
      <c r="D169" s="141" t="s">
        <v>165</v>
      </c>
      <c r="E169" s="142" t="s">
        <v>1176</v>
      </c>
      <c r="F169" s="143" t="s">
        <v>1177</v>
      </c>
      <c r="G169" s="144" t="s">
        <v>168</v>
      </c>
      <c r="H169" s="145">
        <v>50</v>
      </c>
      <c r="I169" s="174">
        <v>11.2</v>
      </c>
      <c r="J169" s="175">
        <f>ROUND(I169*H169,3)</f>
        <v>560</v>
      </c>
      <c r="K169" s="147"/>
      <c r="L169" s="27"/>
      <c r="M169" s="148" t="s">
        <v>1</v>
      </c>
      <c r="N169" s="114" t="s">
        <v>39</v>
      </c>
      <c r="P169" s="149">
        <f>O169*H169</f>
        <v>0</v>
      </c>
      <c r="Q169" s="149">
        <v>0.35913832499999998</v>
      </c>
      <c r="R169" s="149">
        <f>Q169*H169</f>
        <v>17.956916249999999</v>
      </c>
      <c r="S169" s="149">
        <v>0</v>
      </c>
      <c r="T169" s="150">
        <f>S169*H169</f>
        <v>0</v>
      </c>
      <c r="AR169" s="151" t="s">
        <v>169</v>
      </c>
      <c r="AT169" s="151" t="s">
        <v>165</v>
      </c>
      <c r="AU169" s="151" t="s">
        <v>86</v>
      </c>
      <c r="AY169" s="13" t="s">
        <v>163</v>
      </c>
      <c r="BE169" s="152">
        <f>IF(N169="základná",J169,0)</f>
        <v>0</v>
      </c>
      <c r="BF169" s="152">
        <f>IF(N169="znížená",J169,0)</f>
        <v>560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3" t="s">
        <v>86</v>
      </c>
      <c r="BK169" s="153">
        <f>ROUND(I169*H169,3)</f>
        <v>560</v>
      </c>
      <c r="BL169" s="13" t="s">
        <v>169</v>
      </c>
      <c r="BM169" s="151" t="s">
        <v>1178</v>
      </c>
    </row>
    <row r="170" spans="2:65" s="1" customFormat="1" ht="22.15" customHeight="1" x14ac:dyDescent="0.2">
      <c r="B170" s="115"/>
      <c r="C170" s="141" t="s">
        <v>221</v>
      </c>
      <c r="D170" s="141" t="s">
        <v>165</v>
      </c>
      <c r="E170" s="142" t="s">
        <v>1179</v>
      </c>
      <c r="F170" s="143" t="s">
        <v>1180</v>
      </c>
      <c r="G170" s="144" t="s">
        <v>168</v>
      </c>
      <c r="H170" s="145">
        <v>50</v>
      </c>
      <c r="I170" s="174">
        <v>11.93</v>
      </c>
      <c r="J170" s="175">
        <f>ROUND(I170*H170,3)</f>
        <v>596.5</v>
      </c>
      <c r="K170" s="147"/>
      <c r="L170" s="27"/>
      <c r="M170" s="148" t="s">
        <v>1</v>
      </c>
      <c r="N170" s="114" t="s">
        <v>39</v>
      </c>
      <c r="P170" s="149">
        <f>O170*H170</f>
        <v>0</v>
      </c>
      <c r="Q170" s="149">
        <v>0.12966</v>
      </c>
      <c r="R170" s="149">
        <f>Q170*H170</f>
        <v>6.4829999999999997</v>
      </c>
      <c r="S170" s="149">
        <v>0</v>
      </c>
      <c r="T170" s="150">
        <f>S170*H170</f>
        <v>0</v>
      </c>
      <c r="AR170" s="151" t="s">
        <v>169</v>
      </c>
      <c r="AT170" s="151" t="s">
        <v>165</v>
      </c>
      <c r="AU170" s="151" t="s">
        <v>86</v>
      </c>
      <c r="AY170" s="13" t="s">
        <v>163</v>
      </c>
      <c r="BE170" s="152">
        <f>IF(N170="základná",J170,0)</f>
        <v>0</v>
      </c>
      <c r="BF170" s="152">
        <f>IF(N170="znížená",J170,0)</f>
        <v>596.5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3" t="s">
        <v>86</v>
      </c>
      <c r="BK170" s="153">
        <f>ROUND(I170*H170,3)</f>
        <v>596.5</v>
      </c>
      <c r="BL170" s="13" t="s">
        <v>169</v>
      </c>
      <c r="BM170" s="151" t="s">
        <v>1181</v>
      </c>
    </row>
    <row r="171" spans="2:65" s="11" customFormat="1" ht="22.9" customHeight="1" x14ac:dyDescent="0.2">
      <c r="B171" s="132"/>
      <c r="D171" s="133" t="s">
        <v>72</v>
      </c>
      <c r="E171" s="140" t="s">
        <v>189</v>
      </c>
      <c r="F171" s="140" t="s">
        <v>333</v>
      </c>
      <c r="I171" s="171"/>
      <c r="J171" s="173">
        <f>BK171</f>
        <v>80268.170999999988</v>
      </c>
      <c r="L171" s="132"/>
      <c r="M171" s="135"/>
      <c r="P171" s="136">
        <f>SUM(P172:P193)</f>
        <v>0</v>
      </c>
      <c r="R171" s="136">
        <f>SUM(R172:R193)</f>
        <v>96.858312392199991</v>
      </c>
      <c r="T171" s="137">
        <f>SUM(T172:T193)</f>
        <v>0</v>
      </c>
      <c r="AR171" s="133" t="s">
        <v>80</v>
      </c>
      <c r="AT171" s="138" t="s">
        <v>72</v>
      </c>
      <c r="AU171" s="138" t="s">
        <v>80</v>
      </c>
      <c r="AY171" s="133" t="s">
        <v>163</v>
      </c>
      <c r="BK171" s="139">
        <f>SUM(BK172:BK193)</f>
        <v>80268.170999999988</v>
      </c>
    </row>
    <row r="172" spans="2:65" s="1" customFormat="1" ht="22.15" customHeight="1" x14ac:dyDescent="0.2">
      <c r="B172" s="115"/>
      <c r="C172" s="141" t="s">
        <v>225</v>
      </c>
      <c r="D172" s="141" t="s">
        <v>165</v>
      </c>
      <c r="E172" s="142" t="s">
        <v>334</v>
      </c>
      <c r="F172" s="143" t="s">
        <v>335</v>
      </c>
      <c r="G172" s="144" t="s">
        <v>168</v>
      </c>
      <c r="H172" s="145">
        <v>363.17</v>
      </c>
      <c r="I172" s="174">
        <v>0.5</v>
      </c>
      <c r="J172" s="175">
        <f t="shared" ref="J172:J193" si="15">ROUND(I172*H172,3)</f>
        <v>181.58500000000001</v>
      </c>
      <c r="K172" s="147"/>
      <c r="L172" s="27"/>
      <c r="M172" s="148" t="s">
        <v>1</v>
      </c>
      <c r="N172" s="114" t="s">
        <v>39</v>
      </c>
      <c r="P172" s="149">
        <f t="shared" ref="P172:P193" si="16">O172*H172</f>
        <v>0</v>
      </c>
      <c r="Q172" s="149">
        <v>1.9136000000000001E-4</v>
      </c>
      <c r="R172" s="149">
        <f t="shared" ref="R172:R193" si="17">Q172*H172</f>
        <v>6.9496211200000005E-2</v>
      </c>
      <c r="S172" s="149">
        <v>0</v>
      </c>
      <c r="T172" s="150">
        <f t="shared" ref="T172:T193" si="18">S172*H172</f>
        <v>0</v>
      </c>
      <c r="AR172" s="151" t="s">
        <v>169</v>
      </c>
      <c r="AT172" s="151" t="s">
        <v>165</v>
      </c>
      <c r="AU172" s="151" t="s">
        <v>86</v>
      </c>
      <c r="AY172" s="13" t="s">
        <v>163</v>
      </c>
      <c r="BE172" s="152">
        <f t="shared" ref="BE172:BE193" si="19">IF(N172="základná",J172,0)</f>
        <v>0</v>
      </c>
      <c r="BF172" s="152">
        <f t="shared" ref="BF172:BF193" si="20">IF(N172="znížená",J172,0)</f>
        <v>181.58500000000001</v>
      </c>
      <c r="BG172" s="152">
        <f t="shared" ref="BG172:BG193" si="21">IF(N172="zákl. prenesená",J172,0)</f>
        <v>0</v>
      </c>
      <c r="BH172" s="152">
        <f t="shared" ref="BH172:BH193" si="22">IF(N172="zníž. prenesená",J172,0)</f>
        <v>0</v>
      </c>
      <c r="BI172" s="152">
        <f t="shared" ref="BI172:BI193" si="23">IF(N172="nulová",J172,0)</f>
        <v>0</v>
      </c>
      <c r="BJ172" s="13" t="s">
        <v>86</v>
      </c>
      <c r="BK172" s="153">
        <f t="shared" ref="BK172:BK193" si="24">ROUND(I172*H172,3)</f>
        <v>181.58500000000001</v>
      </c>
      <c r="BL172" s="13" t="s">
        <v>169</v>
      </c>
      <c r="BM172" s="151" t="s">
        <v>1182</v>
      </c>
    </row>
    <row r="173" spans="2:65" s="1" customFormat="1" ht="22.15" customHeight="1" x14ac:dyDescent="0.2">
      <c r="B173" s="115"/>
      <c r="C173" s="141" t="s">
        <v>233</v>
      </c>
      <c r="D173" s="141" t="s">
        <v>165</v>
      </c>
      <c r="E173" s="142" t="s">
        <v>337</v>
      </c>
      <c r="F173" s="143" t="s">
        <v>338</v>
      </c>
      <c r="G173" s="144" t="s">
        <v>168</v>
      </c>
      <c r="H173" s="145">
        <v>11.01</v>
      </c>
      <c r="I173" s="174">
        <v>17.239999999999998</v>
      </c>
      <c r="J173" s="175">
        <f t="shared" si="15"/>
        <v>189.81200000000001</v>
      </c>
      <c r="K173" s="147"/>
      <c r="L173" s="27"/>
      <c r="M173" s="148" t="s">
        <v>1</v>
      </c>
      <c r="N173" s="114" t="s">
        <v>39</v>
      </c>
      <c r="P173" s="149">
        <f t="shared" si="16"/>
        <v>0</v>
      </c>
      <c r="Q173" s="149">
        <v>3.7555999999999999E-2</v>
      </c>
      <c r="R173" s="149">
        <f t="shared" si="17"/>
        <v>0.41349155999999998</v>
      </c>
      <c r="S173" s="149">
        <v>0</v>
      </c>
      <c r="T173" s="150">
        <f t="shared" si="18"/>
        <v>0</v>
      </c>
      <c r="AR173" s="151" t="s">
        <v>169</v>
      </c>
      <c r="AT173" s="151" t="s">
        <v>165</v>
      </c>
      <c r="AU173" s="151" t="s">
        <v>86</v>
      </c>
      <c r="AY173" s="13" t="s">
        <v>163</v>
      </c>
      <c r="BE173" s="152">
        <f t="shared" si="19"/>
        <v>0</v>
      </c>
      <c r="BF173" s="152">
        <f t="shared" si="20"/>
        <v>189.81200000000001</v>
      </c>
      <c r="BG173" s="152">
        <f t="shared" si="21"/>
        <v>0</v>
      </c>
      <c r="BH173" s="152">
        <f t="shared" si="22"/>
        <v>0</v>
      </c>
      <c r="BI173" s="152">
        <f t="shared" si="23"/>
        <v>0</v>
      </c>
      <c r="BJ173" s="13" t="s">
        <v>86</v>
      </c>
      <c r="BK173" s="153">
        <f t="shared" si="24"/>
        <v>189.81200000000001</v>
      </c>
      <c r="BL173" s="13" t="s">
        <v>169</v>
      </c>
      <c r="BM173" s="151" t="s">
        <v>1183</v>
      </c>
    </row>
    <row r="174" spans="2:65" s="1" customFormat="1" ht="34.9" customHeight="1" x14ac:dyDescent="0.2">
      <c r="B174" s="115"/>
      <c r="C174" s="141" t="s">
        <v>239</v>
      </c>
      <c r="D174" s="141" t="s">
        <v>165</v>
      </c>
      <c r="E174" s="142" t="s">
        <v>1184</v>
      </c>
      <c r="F174" s="143" t="s">
        <v>1185</v>
      </c>
      <c r="G174" s="144" t="s">
        <v>168</v>
      </c>
      <c r="H174" s="145">
        <v>38.33</v>
      </c>
      <c r="I174" s="174">
        <v>111.64</v>
      </c>
      <c r="J174" s="175">
        <f t="shared" si="15"/>
        <v>4279.1610000000001</v>
      </c>
      <c r="K174" s="147"/>
      <c r="L174" s="27"/>
      <c r="M174" s="148" t="s">
        <v>1</v>
      </c>
      <c r="N174" s="114" t="s">
        <v>39</v>
      </c>
      <c r="P174" s="149">
        <f t="shared" si="16"/>
        <v>0</v>
      </c>
      <c r="Q174" s="149">
        <v>3.2299999999999998E-3</v>
      </c>
      <c r="R174" s="149">
        <f t="shared" si="17"/>
        <v>0.12380589999999998</v>
      </c>
      <c r="S174" s="149">
        <v>0</v>
      </c>
      <c r="T174" s="150">
        <f t="shared" si="18"/>
        <v>0</v>
      </c>
      <c r="AR174" s="151" t="s">
        <v>169</v>
      </c>
      <c r="AT174" s="151" t="s">
        <v>165</v>
      </c>
      <c r="AU174" s="151" t="s">
        <v>86</v>
      </c>
      <c r="AY174" s="13" t="s">
        <v>163</v>
      </c>
      <c r="BE174" s="152">
        <f t="shared" si="19"/>
        <v>0</v>
      </c>
      <c r="BF174" s="152">
        <f t="shared" si="20"/>
        <v>4279.1610000000001</v>
      </c>
      <c r="BG174" s="152">
        <f t="shared" si="21"/>
        <v>0</v>
      </c>
      <c r="BH174" s="152">
        <f t="shared" si="22"/>
        <v>0</v>
      </c>
      <c r="BI174" s="152">
        <f t="shared" si="23"/>
        <v>0</v>
      </c>
      <c r="BJ174" s="13" t="s">
        <v>86</v>
      </c>
      <c r="BK174" s="153">
        <f t="shared" si="24"/>
        <v>4279.1610000000001</v>
      </c>
      <c r="BL174" s="13" t="s">
        <v>169</v>
      </c>
      <c r="BM174" s="151" t="s">
        <v>1186</v>
      </c>
    </row>
    <row r="175" spans="2:65" s="1" customFormat="1" ht="13.9" customHeight="1" x14ac:dyDescent="0.2">
      <c r="B175" s="115"/>
      <c r="C175" s="141" t="s">
        <v>243</v>
      </c>
      <c r="D175" s="141" t="s">
        <v>165</v>
      </c>
      <c r="E175" s="142" t="s">
        <v>340</v>
      </c>
      <c r="F175" s="143" t="s">
        <v>341</v>
      </c>
      <c r="G175" s="144" t="s">
        <v>168</v>
      </c>
      <c r="H175" s="145">
        <v>60.1</v>
      </c>
      <c r="I175" s="174">
        <v>2.74</v>
      </c>
      <c r="J175" s="175">
        <f t="shared" si="15"/>
        <v>164.67400000000001</v>
      </c>
      <c r="K175" s="147"/>
      <c r="L175" s="27"/>
      <c r="M175" s="148" t="s">
        <v>1</v>
      </c>
      <c r="N175" s="114" t="s">
        <v>39</v>
      </c>
      <c r="P175" s="149">
        <f t="shared" si="16"/>
        <v>0</v>
      </c>
      <c r="Q175" s="149">
        <v>2.0000000000000001E-4</v>
      </c>
      <c r="R175" s="149">
        <f t="shared" si="17"/>
        <v>1.2020000000000001E-2</v>
      </c>
      <c r="S175" s="149">
        <v>0</v>
      </c>
      <c r="T175" s="150">
        <f t="shared" si="18"/>
        <v>0</v>
      </c>
      <c r="AR175" s="151" t="s">
        <v>169</v>
      </c>
      <c r="AT175" s="151" t="s">
        <v>165</v>
      </c>
      <c r="AU175" s="151" t="s">
        <v>86</v>
      </c>
      <c r="AY175" s="13" t="s">
        <v>163</v>
      </c>
      <c r="BE175" s="152">
        <f t="shared" si="19"/>
        <v>0</v>
      </c>
      <c r="BF175" s="152">
        <f t="shared" si="20"/>
        <v>164.67400000000001</v>
      </c>
      <c r="BG175" s="152">
        <f t="shared" si="21"/>
        <v>0</v>
      </c>
      <c r="BH175" s="152">
        <f t="shared" si="22"/>
        <v>0</v>
      </c>
      <c r="BI175" s="152">
        <f t="shared" si="23"/>
        <v>0</v>
      </c>
      <c r="BJ175" s="13" t="s">
        <v>86</v>
      </c>
      <c r="BK175" s="153">
        <f t="shared" si="24"/>
        <v>164.67400000000001</v>
      </c>
      <c r="BL175" s="13" t="s">
        <v>169</v>
      </c>
      <c r="BM175" s="151" t="s">
        <v>1187</v>
      </c>
    </row>
    <row r="176" spans="2:65" s="1" customFormat="1" ht="22.15" customHeight="1" x14ac:dyDescent="0.2">
      <c r="B176" s="115"/>
      <c r="C176" s="141" t="s">
        <v>247</v>
      </c>
      <c r="D176" s="141" t="s">
        <v>165</v>
      </c>
      <c r="E176" s="142" t="s">
        <v>343</v>
      </c>
      <c r="F176" s="143" t="s">
        <v>344</v>
      </c>
      <c r="G176" s="144" t="s">
        <v>168</v>
      </c>
      <c r="H176" s="145">
        <v>60.1</v>
      </c>
      <c r="I176" s="174">
        <v>12.2</v>
      </c>
      <c r="J176" s="175">
        <f t="shared" si="15"/>
        <v>733.22</v>
      </c>
      <c r="K176" s="147"/>
      <c r="L176" s="27"/>
      <c r="M176" s="148" t="s">
        <v>1</v>
      </c>
      <c r="N176" s="114" t="s">
        <v>39</v>
      </c>
      <c r="P176" s="149">
        <f t="shared" si="16"/>
        <v>0</v>
      </c>
      <c r="Q176" s="149">
        <v>4.725E-2</v>
      </c>
      <c r="R176" s="149">
        <f t="shared" si="17"/>
        <v>2.8397250000000001</v>
      </c>
      <c r="S176" s="149">
        <v>0</v>
      </c>
      <c r="T176" s="150">
        <f t="shared" si="18"/>
        <v>0</v>
      </c>
      <c r="AR176" s="151" t="s">
        <v>169</v>
      </c>
      <c r="AT176" s="151" t="s">
        <v>165</v>
      </c>
      <c r="AU176" s="151" t="s">
        <v>86</v>
      </c>
      <c r="AY176" s="13" t="s">
        <v>163</v>
      </c>
      <c r="BE176" s="152">
        <f t="shared" si="19"/>
        <v>0</v>
      </c>
      <c r="BF176" s="152">
        <f t="shared" si="20"/>
        <v>733.22</v>
      </c>
      <c r="BG176" s="152">
        <f t="shared" si="21"/>
        <v>0</v>
      </c>
      <c r="BH176" s="152">
        <f t="shared" si="22"/>
        <v>0</v>
      </c>
      <c r="BI176" s="152">
        <f t="shared" si="23"/>
        <v>0</v>
      </c>
      <c r="BJ176" s="13" t="s">
        <v>86</v>
      </c>
      <c r="BK176" s="153">
        <f t="shared" si="24"/>
        <v>733.22</v>
      </c>
      <c r="BL176" s="13" t="s">
        <v>169</v>
      </c>
      <c r="BM176" s="151" t="s">
        <v>1188</v>
      </c>
    </row>
    <row r="177" spans="2:65" s="1" customFormat="1" ht="22.15" customHeight="1" x14ac:dyDescent="0.2">
      <c r="B177" s="115"/>
      <c r="C177" s="141" t="s">
        <v>7</v>
      </c>
      <c r="D177" s="141" t="s">
        <v>165</v>
      </c>
      <c r="E177" s="142" t="s">
        <v>346</v>
      </c>
      <c r="F177" s="143" t="s">
        <v>347</v>
      </c>
      <c r="G177" s="144" t="s">
        <v>168</v>
      </c>
      <c r="H177" s="145">
        <v>1315.7360000000001</v>
      </c>
      <c r="I177" s="174">
        <v>14.5</v>
      </c>
      <c r="J177" s="175">
        <f t="shared" si="15"/>
        <v>19078.171999999999</v>
      </c>
      <c r="K177" s="147"/>
      <c r="L177" s="27"/>
      <c r="M177" s="148" t="s">
        <v>1</v>
      </c>
      <c r="N177" s="114" t="s">
        <v>39</v>
      </c>
      <c r="P177" s="149">
        <f t="shared" si="16"/>
        <v>0</v>
      </c>
      <c r="Q177" s="149">
        <v>3.48E-3</v>
      </c>
      <c r="R177" s="149">
        <f t="shared" si="17"/>
        <v>4.5787612800000002</v>
      </c>
      <c r="S177" s="149">
        <v>0</v>
      </c>
      <c r="T177" s="150">
        <f t="shared" si="18"/>
        <v>0</v>
      </c>
      <c r="AR177" s="151" t="s">
        <v>169</v>
      </c>
      <c r="AT177" s="151" t="s">
        <v>165</v>
      </c>
      <c r="AU177" s="151" t="s">
        <v>86</v>
      </c>
      <c r="AY177" s="13" t="s">
        <v>163</v>
      </c>
      <c r="BE177" s="152">
        <f t="shared" si="19"/>
        <v>0</v>
      </c>
      <c r="BF177" s="152">
        <f t="shared" si="20"/>
        <v>19078.171999999999</v>
      </c>
      <c r="BG177" s="152">
        <f t="shared" si="21"/>
        <v>0</v>
      </c>
      <c r="BH177" s="152">
        <f t="shared" si="22"/>
        <v>0</v>
      </c>
      <c r="BI177" s="152">
        <f t="shared" si="23"/>
        <v>0</v>
      </c>
      <c r="BJ177" s="13" t="s">
        <v>86</v>
      </c>
      <c r="BK177" s="153">
        <f t="shared" si="24"/>
        <v>19078.171999999999</v>
      </c>
      <c r="BL177" s="13" t="s">
        <v>169</v>
      </c>
      <c r="BM177" s="151" t="s">
        <v>1189</v>
      </c>
    </row>
    <row r="178" spans="2:65" s="1" customFormat="1" ht="13.9" customHeight="1" x14ac:dyDescent="0.2">
      <c r="B178" s="115"/>
      <c r="C178" s="141" t="s">
        <v>254</v>
      </c>
      <c r="D178" s="141" t="s">
        <v>165</v>
      </c>
      <c r="E178" s="142" t="s">
        <v>349</v>
      </c>
      <c r="F178" s="143" t="s">
        <v>350</v>
      </c>
      <c r="G178" s="144" t="s">
        <v>168</v>
      </c>
      <c r="H178" s="145">
        <v>1315.7360000000001</v>
      </c>
      <c r="I178" s="174">
        <v>1.5</v>
      </c>
      <c r="J178" s="175">
        <f t="shared" si="15"/>
        <v>1973.604</v>
      </c>
      <c r="K178" s="147"/>
      <c r="L178" s="27"/>
      <c r="M178" s="148" t="s">
        <v>1</v>
      </c>
      <c r="N178" s="114" t="s">
        <v>39</v>
      </c>
      <c r="P178" s="149">
        <f t="shared" si="16"/>
        <v>0</v>
      </c>
      <c r="Q178" s="149">
        <v>4.0000000000000002E-4</v>
      </c>
      <c r="R178" s="149">
        <f t="shared" si="17"/>
        <v>0.52629440000000005</v>
      </c>
      <c r="S178" s="149">
        <v>0</v>
      </c>
      <c r="T178" s="150">
        <f t="shared" si="18"/>
        <v>0</v>
      </c>
      <c r="AR178" s="151" t="s">
        <v>169</v>
      </c>
      <c r="AT178" s="151" t="s">
        <v>165</v>
      </c>
      <c r="AU178" s="151" t="s">
        <v>86</v>
      </c>
      <c r="AY178" s="13" t="s">
        <v>163</v>
      </c>
      <c r="BE178" s="152">
        <f t="shared" si="19"/>
        <v>0</v>
      </c>
      <c r="BF178" s="152">
        <f t="shared" si="20"/>
        <v>1973.604</v>
      </c>
      <c r="BG178" s="152">
        <f t="shared" si="21"/>
        <v>0</v>
      </c>
      <c r="BH178" s="152">
        <f t="shared" si="22"/>
        <v>0</v>
      </c>
      <c r="BI178" s="152">
        <f t="shared" si="23"/>
        <v>0</v>
      </c>
      <c r="BJ178" s="13" t="s">
        <v>86</v>
      </c>
      <c r="BK178" s="153">
        <f t="shared" si="24"/>
        <v>1973.604</v>
      </c>
      <c r="BL178" s="13" t="s">
        <v>169</v>
      </c>
      <c r="BM178" s="151" t="s">
        <v>1190</v>
      </c>
    </row>
    <row r="179" spans="2:65" s="1" customFormat="1" ht="22.15" customHeight="1" x14ac:dyDescent="0.2">
      <c r="B179" s="115"/>
      <c r="C179" s="141" t="s">
        <v>258</v>
      </c>
      <c r="D179" s="141" t="s">
        <v>165</v>
      </c>
      <c r="E179" s="142" t="s">
        <v>352</v>
      </c>
      <c r="F179" s="143" t="s">
        <v>353</v>
      </c>
      <c r="G179" s="144" t="s">
        <v>168</v>
      </c>
      <c r="H179" s="145">
        <v>86.57</v>
      </c>
      <c r="I179" s="174">
        <v>8.0500000000000007</v>
      </c>
      <c r="J179" s="175">
        <f t="shared" si="15"/>
        <v>696.88900000000001</v>
      </c>
      <c r="K179" s="147"/>
      <c r="L179" s="27"/>
      <c r="M179" s="148" t="s">
        <v>1</v>
      </c>
      <c r="N179" s="114" t="s">
        <v>39</v>
      </c>
      <c r="P179" s="149">
        <f t="shared" si="16"/>
        <v>0</v>
      </c>
      <c r="Q179" s="149">
        <v>4.1539999999999997E-3</v>
      </c>
      <c r="R179" s="149">
        <f t="shared" si="17"/>
        <v>0.35961177999999994</v>
      </c>
      <c r="S179" s="149">
        <v>0</v>
      </c>
      <c r="T179" s="150">
        <f t="shared" si="18"/>
        <v>0</v>
      </c>
      <c r="AR179" s="151" t="s">
        <v>169</v>
      </c>
      <c r="AT179" s="151" t="s">
        <v>165</v>
      </c>
      <c r="AU179" s="151" t="s">
        <v>86</v>
      </c>
      <c r="AY179" s="13" t="s">
        <v>163</v>
      </c>
      <c r="BE179" s="152">
        <f t="shared" si="19"/>
        <v>0</v>
      </c>
      <c r="BF179" s="152">
        <f t="shared" si="20"/>
        <v>696.88900000000001</v>
      </c>
      <c r="BG179" s="152">
        <f t="shared" si="21"/>
        <v>0</v>
      </c>
      <c r="BH179" s="152">
        <f t="shared" si="22"/>
        <v>0</v>
      </c>
      <c r="BI179" s="152">
        <f t="shared" si="23"/>
        <v>0</v>
      </c>
      <c r="BJ179" s="13" t="s">
        <v>86</v>
      </c>
      <c r="BK179" s="153">
        <f t="shared" si="24"/>
        <v>696.88900000000001</v>
      </c>
      <c r="BL179" s="13" t="s">
        <v>169</v>
      </c>
      <c r="BM179" s="151" t="s">
        <v>1191</v>
      </c>
    </row>
    <row r="180" spans="2:65" s="1" customFormat="1" ht="13.9" customHeight="1" x14ac:dyDescent="0.2">
      <c r="B180" s="115"/>
      <c r="C180" s="141" t="s">
        <v>264</v>
      </c>
      <c r="D180" s="141" t="s">
        <v>165</v>
      </c>
      <c r="E180" s="142" t="s">
        <v>1192</v>
      </c>
      <c r="F180" s="143" t="s">
        <v>1193</v>
      </c>
      <c r="G180" s="144" t="s">
        <v>168</v>
      </c>
      <c r="H180" s="145">
        <v>135.75</v>
      </c>
      <c r="I180" s="174">
        <v>40.06</v>
      </c>
      <c r="J180" s="175">
        <f t="shared" si="15"/>
        <v>5438.1450000000004</v>
      </c>
      <c r="K180" s="147"/>
      <c r="L180" s="27"/>
      <c r="M180" s="148" t="s">
        <v>1</v>
      </c>
      <c r="N180" s="114" t="s">
        <v>39</v>
      </c>
      <c r="P180" s="149">
        <f t="shared" si="16"/>
        <v>0</v>
      </c>
      <c r="Q180" s="149">
        <v>1.843475E-2</v>
      </c>
      <c r="R180" s="149">
        <f t="shared" si="17"/>
        <v>2.5025173124999998</v>
      </c>
      <c r="S180" s="149">
        <v>0</v>
      </c>
      <c r="T180" s="150">
        <f t="shared" si="18"/>
        <v>0</v>
      </c>
      <c r="AR180" s="151" t="s">
        <v>169</v>
      </c>
      <c r="AT180" s="151" t="s">
        <v>165</v>
      </c>
      <c r="AU180" s="151" t="s">
        <v>86</v>
      </c>
      <c r="AY180" s="13" t="s">
        <v>163</v>
      </c>
      <c r="BE180" s="152">
        <f t="shared" si="19"/>
        <v>0</v>
      </c>
      <c r="BF180" s="152">
        <f t="shared" si="20"/>
        <v>5438.1450000000004</v>
      </c>
      <c r="BG180" s="152">
        <f t="shared" si="21"/>
        <v>0</v>
      </c>
      <c r="BH180" s="152">
        <f t="shared" si="22"/>
        <v>0</v>
      </c>
      <c r="BI180" s="152">
        <f t="shared" si="23"/>
        <v>0</v>
      </c>
      <c r="BJ180" s="13" t="s">
        <v>86</v>
      </c>
      <c r="BK180" s="153">
        <f t="shared" si="24"/>
        <v>5438.1450000000004</v>
      </c>
      <c r="BL180" s="13" t="s">
        <v>169</v>
      </c>
      <c r="BM180" s="151" t="s">
        <v>1194</v>
      </c>
    </row>
    <row r="181" spans="2:65" s="1" customFormat="1" ht="22.15" customHeight="1" x14ac:dyDescent="0.2">
      <c r="B181" s="115"/>
      <c r="C181" s="141" t="s">
        <v>270</v>
      </c>
      <c r="D181" s="141" t="s">
        <v>165</v>
      </c>
      <c r="E181" s="142" t="s">
        <v>355</v>
      </c>
      <c r="F181" s="143" t="s">
        <v>356</v>
      </c>
      <c r="G181" s="144" t="s">
        <v>168</v>
      </c>
      <c r="H181" s="145">
        <v>9.9</v>
      </c>
      <c r="I181" s="174">
        <v>25.68</v>
      </c>
      <c r="J181" s="175">
        <f t="shared" si="15"/>
        <v>254.232</v>
      </c>
      <c r="K181" s="147"/>
      <c r="L181" s="27"/>
      <c r="M181" s="148" t="s">
        <v>1</v>
      </c>
      <c r="N181" s="114" t="s">
        <v>39</v>
      </c>
      <c r="P181" s="149">
        <f t="shared" si="16"/>
        <v>0</v>
      </c>
      <c r="Q181" s="149">
        <v>1.196E-2</v>
      </c>
      <c r="R181" s="149">
        <f t="shared" si="17"/>
        <v>0.11840400000000001</v>
      </c>
      <c r="S181" s="149">
        <v>0</v>
      </c>
      <c r="T181" s="150">
        <f t="shared" si="18"/>
        <v>0</v>
      </c>
      <c r="AR181" s="151" t="s">
        <v>169</v>
      </c>
      <c r="AT181" s="151" t="s">
        <v>165</v>
      </c>
      <c r="AU181" s="151" t="s">
        <v>86</v>
      </c>
      <c r="AY181" s="13" t="s">
        <v>163</v>
      </c>
      <c r="BE181" s="152">
        <f t="shared" si="19"/>
        <v>0</v>
      </c>
      <c r="BF181" s="152">
        <f t="shared" si="20"/>
        <v>254.232</v>
      </c>
      <c r="BG181" s="152">
        <f t="shared" si="21"/>
        <v>0</v>
      </c>
      <c r="BH181" s="152">
        <f t="shared" si="22"/>
        <v>0</v>
      </c>
      <c r="BI181" s="152">
        <f t="shared" si="23"/>
        <v>0</v>
      </c>
      <c r="BJ181" s="13" t="s">
        <v>86</v>
      </c>
      <c r="BK181" s="153">
        <f t="shared" si="24"/>
        <v>254.232</v>
      </c>
      <c r="BL181" s="13" t="s">
        <v>169</v>
      </c>
      <c r="BM181" s="151" t="s">
        <v>1195</v>
      </c>
    </row>
    <row r="182" spans="2:65" s="1" customFormat="1" ht="22.15" customHeight="1" x14ac:dyDescent="0.2">
      <c r="B182" s="115"/>
      <c r="C182" s="141" t="s">
        <v>279</v>
      </c>
      <c r="D182" s="141" t="s">
        <v>165</v>
      </c>
      <c r="E182" s="142" t="s">
        <v>358</v>
      </c>
      <c r="F182" s="143" t="s">
        <v>359</v>
      </c>
      <c r="G182" s="144" t="s">
        <v>168</v>
      </c>
      <c r="H182" s="145">
        <v>306.78899999999999</v>
      </c>
      <c r="I182" s="174">
        <v>33</v>
      </c>
      <c r="J182" s="175">
        <f t="shared" si="15"/>
        <v>10124.037</v>
      </c>
      <c r="K182" s="147"/>
      <c r="L182" s="27"/>
      <c r="M182" s="148" t="s">
        <v>1</v>
      </c>
      <c r="N182" s="114" t="s">
        <v>39</v>
      </c>
      <c r="P182" s="149">
        <f t="shared" si="16"/>
        <v>0</v>
      </c>
      <c r="Q182" s="149">
        <v>1.33505E-2</v>
      </c>
      <c r="R182" s="149">
        <f t="shared" si="17"/>
        <v>4.0957865445000001</v>
      </c>
      <c r="S182" s="149">
        <v>0</v>
      </c>
      <c r="T182" s="150">
        <f t="shared" si="18"/>
        <v>0</v>
      </c>
      <c r="AR182" s="151" t="s">
        <v>169</v>
      </c>
      <c r="AT182" s="151" t="s">
        <v>165</v>
      </c>
      <c r="AU182" s="151" t="s">
        <v>86</v>
      </c>
      <c r="AY182" s="13" t="s">
        <v>163</v>
      </c>
      <c r="BE182" s="152">
        <f t="shared" si="19"/>
        <v>0</v>
      </c>
      <c r="BF182" s="152">
        <f t="shared" si="20"/>
        <v>10124.037</v>
      </c>
      <c r="BG182" s="152">
        <f t="shared" si="21"/>
        <v>0</v>
      </c>
      <c r="BH182" s="152">
        <f t="shared" si="22"/>
        <v>0</v>
      </c>
      <c r="BI182" s="152">
        <f t="shared" si="23"/>
        <v>0</v>
      </c>
      <c r="BJ182" s="13" t="s">
        <v>86</v>
      </c>
      <c r="BK182" s="153">
        <f t="shared" si="24"/>
        <v>10124.037</v>
      </c>
      <c r="BL182" s="13" t="s">
        <v>169</v>
      </c>
      <c r="BM182" s="151" t="s">
        <v>1196</v>
      </c>
    </row>
    <row r="183" spans="2:65" s="1" customFormat="1" ht="22.15" customHeight="1" x14ac:dyDescent="0.2">
      <c r="B183" s="115"/>
      <c r="C183" s="141" t="s">
        <v>284</v>
      </c>
      <c r="D183" s="141" t="s">
        <v>165</v>
      </c>
      <c r="E183" s="142" t="s">
        <v>361</v>
      </c>
      <c r="F183" s="143" t="s">
        <v>362</v>
      </c>
      <c r="G183" s="144" t="s">
        <v>168</v>
      </c>
      <c r="H183" s="145">
        <v>405.983</v>
      </c>
      <c r="I183" s="174">
        <v>35</v>
      </c>
      <c r="J183" s="175">
        <f t="shared" si="15"/>
        <v>14209.405000000001</v>
      </c>
      <c r="K183" s="147"/>
      <c r="L183" s="27"/>
      <c r="M183" s="148" t="s">
        <v>1</v>
      </c>
      <c r="N183" s="114" t="s">
        <v>39</v>
      </c>
      <c r="P183" s="149">
        <f t="shared" si="16"/>
        <v>0</v>
      </c>
      <c r="Q183" s="149">
        <v>1.3634E-2</v>
      </c>
      <c r="R183" s="149">
        <f t="shared" si="17"/>
        <v>5.5351722219999999</v>
      </c>
      <c r="S183" s="149">
        <v>0</v>
      </c>
      <c r="T183" s="150">
        <f t="shared" si="18"/>
        <v>0</v>
      </c>
      <c r="AR183" s="151" t="s">
        <v>169</v>
      </c>
      <c r="AT183" s="151" t="s">
        <v>165</v>
      </c>
      <c r="AU183" s="151" t="s">
        <v>86</v>
      </c>
      <c r="AY183" s="13" t="s">
        <v>163</v>
      </c>
      <c r="BE183" s="152">
        <f t="shared" si="19"/>
        <v>0</v>
      </c>
      <c r="BF183" s="152">
        <f t="shared" si="20"/>
        <v>14209.405000000001</v>
      </c>
      <c r="BG183" s="152">
        <f t="shared" si="21"/>
        <v>0</v>
      </c>
      <c r="BH183" s="152">
        <f t="shared" si="22"/>
        <v>0</v>
      </c>
      <c r="BI183" s="152">
        <f t="shared" si="23"/>
        <v>0</v>
      </c>
      <c r="BJ183" s="13" t="s">
        <v>86</v>
      </c>
      <c r="BK183" s="153">
        <f t="shared" si="24"/>
        <v>14209.405000000001</v>
      </c>
      <c r="BL183" s="13" t="s">
        <v>169</v>
      </c>
      <c r="BM183" s="151" t="s">
        <v>1197</v>
      </c>
    </row>
    <row r="184" spans="2:65" s="1" customFormat="1" ht="22.15" customHeight="1" x14ac:dyDescent="0.2">
      <c r="B184" s="115"/>
      <c r="C184" s="141" t="s">
        <v>288</v>
      </c>
      <c r="D184" s="141" t="s">
        <v>165</v>
      </c>
      <c r="E184" s="142" t="s">
        <v>364</v>
      </c>
      <c r="F184" s="143" t="s">
        <v>365</v>
      </c>
      <c r="G184" s="144" t="s">
        <v>168</v>
      </c>
      <c r="H184" s="145">
        <v>50.673000000000002</v>
      </c>
      <c r="I184" s="174">
        <v>26</v>
      </c>
      <c r="J184" s="175">
        <f t="shared" si="15"/>
        <v>1317.498</v>
      </c>
      <c r="K184" s="147"/>
      <c r="L184" s="27"/>
      <c r="M184" s="148" t="s">
        <v>1</v>
      </c>
      <c r="N184" s="114" t="s">
        <v>39</v>
      </c>
      <c r="P184" s="149">
        <f t="shared" si="16"/>
        <v>0</v>
      </c>
      <c r="Q184" s="149">
        <v>1.1486E-2</v>
      </c>
      <c r="R184" s="149">
        <f t="shared" si="17"/>
        <v>0.58203007799999995</v>
      </c>
      <c r="S184" s="149">
        <v>0</v>
      </c>
      <c r="T184" s="150">
        <f t="shared" si="18"/>
        <v>0</v>
      </c>
      <c r="AR184" s="151" t="s">
        <v>169</v>
      </c>
      <c r="AT184" s="151" t="s">
        <v>165</v>
      </c>
      <c r="AU184" s="151" t="s">
        <v>86</v>
      </c>
      <c r="AY184" s="13" t="s">
        <v>163</v>
      </c>
      <c r="BE184" s="152">
        <f t="shared" si="19"/>
        <v>0</v>
      </c>
      <c r="BF184" s="152">
        <f t="shared" si="20"/>
        <v>1317.498</v>
      </c>
      <c r="BG184" s="152">
        <f t="shared" si="21"/>
        <v>0</v>
      </c>
      <c r="BH184" s="152">
        <f t="shared" si="22"/>
        <v>0</v>
      </c>
      <c r="BI184" s="152">
        <f t="shared" si="23"/>
        <v>0</v>
      </c>
      <c r="BJ184" s="13" t="s">
        <v>86</v>
      </c>
      <c r="BK184" s="153">
        <f t="shared" si="24"/>
        <v>1317.498</v>
      </c>
      <c r="BL184" s="13" t="s">
        <v>169</v>
      </c>
      <c r="BM184" s="151" t="s">
        <v>1198</v>
      </c>
    </row>
    <row r="185" spans="2:65" s="1" customFormat="1" ht="22.15" customHeight="1" x14ac:dyDescent="0.2">
      <c r="B185" s="115"/>
      <c r="C185" s="141" t="s">
        <v>385</v>
      </c>
      <c r="D185" s="141" t="s">
        <v>165</v>
      </c>
      <c r="E185" s="142" t="s">
        <v>367</v>
      </c>
      <c r="F185" s="143" t="s">
        <v>368</v>
      </c>
      <c r="G185" s="144" t="s">
        <v>168</v>
      </c>
      <c r="H185" s="145">
        <v>34.871000000000002</v>
      </c>
      <c r="I185" s="174">
        <v>40.130000000000003</v>
      </c>
      <c r="J185" s="175">
        <f t="shared" si="15"/>
        <v>1399.373</v>
      </c>
      <c r="K185" s="147"/>
      <c r="L185" s="27"/>
      <c r="M185" s="148" t="s">
        <v>1</v>
      </c>
      <c r="N185" s="114" t="s">
        <v>39</v>
      </c>
      <c r="P185" s="149">
        <f t="shared" si="16"/>
        <v>0</v>
      </c>
      <c r="Q185" s="149">
        <v>1.2338999999999999E-2</v>
      </c>
      <c r="R185" s="149">
        <f t="shared" si="17"/>
        <v>0.43027326900000001</v>
      </c>
      <c r="S185" s="149">
        <v>0</v>
      </c>
      <c r="T185" s="150">
        <f t="shared" si="18"/>
        <v>0</v>
      </c>
      <c r="AR185" s="151" t="s">
        <v>169</v>
      </c>
      <c r="AT185" s="151" t="s">
        <v>165</v>
      </c>
      <c r="AU185" s="151" t="s">
        <v>86</v>
      </c>
      <c r="AY185" s="13" t="s">
        <v>163</v>
      </c>
      <c r="BE185" s="152">
        <f t="shared" si="19"/>
        <v>0</v>
      </c>
      <c r="BF185" s="152">
        <f t="shared" si="20"/>
        <v>1399.373</v>
      </c>
      <c r="BG185" s="152">
        <f t="shared" si="21"/>
        <v>0</v>
      </c>
      <c r="BH185" s="152">
        <f t="shared" si="22"/>
        <v>0</v>
      </c>
      <c r="BI185" s="152">
        <f t="shared" si="23"/>
        <v>0</v>
      </c>
      <c r="BJ185" s="13" t="s">
        <v>86</v>
      </c>
      <c r="BK185" s="153">
        <f t="shared" si="24"/>
        <v>1399.373</v>
      </c>
      <c r="BL185" s="13" t="s">
        <v>169</v>
      </c>
      <c r="BM185" s="151" t="s">
        <v>1199</v>
      </c>
    </row>
    <row r="186" spans="2:65" s="1" customFormat="1" ht="22.15" customHeight="1" x14ac:dyDescent="0.2">
      <c r="B186" s="115"/>
      <c r="C186" s="141" t="s">
        <v>389</v>
      </c>
      <c r="D186" s="141" t="s">
        <v>165</v>
      </c>
      <c r="E186" s="142" t="s">
        <v>370</v>
      </c>
      <c r="F186" s="143" t="s">
        <v>371</v>
      </c>
      <c r="G186" s="144" t="s">
        <v>168</v>
      </c>
      <c r="H186" s="145">
        <v>34.965000000000003</v>
      </c>
      <c r="I186" s="174">
        <v>29.34</v>
      </c>
      <c r="J186" s="175">
        <f t="shared" si="15"/>
        <v>1025.873</v>
      </c>
      <c r="K186" s="147"/>
      <c r="L186" s="27"/>
      <c r="M186" s="148" t="s">
        <v>1</v>
      </c>
      <c r="N186" s="114" t="s">
        <v>39</v>
      </c>
      <c r="P186" s="149">
        <f t="shared" si="16"/>
        <v>0</v>
      </c>
      <c r="Q186" s="149">
        <v>1.03065E-2</v>
      </c>
      <c r="R186" s="149">
        <f t="shared" si="17"/>
        <v>0.36036677250000004</v>
      </c>
      <c r="S186" s="149">
        <v>0</v>
      </c>
      <c r="T186" s="150">
        <f t="shared" si="18"/>
        <v>0</v>
      </c>
      <c r="AR186" s="151" t="s">
        <v>169</v>
      </c>
      <c r="AT186" s="151" t="s">
        <v>165</v>
      </c>
      <c r="AU186" s="151" t="s">
        <v>86</v>
      </c>
      <c r="AY186" s="13" t="s">
        <v>163</v>
      </c>
      <c r="BE186" s="152">
        <f t="shared" si="19"/>
        <v>0</v>
      </c>
      <c r="BF186" s="152">
        <f t="shared" si="20"/>
        <v>1025.873</v>
      </c>
      <c r="BG186" s="152">
        <f t="shared" si="21"/>
        <v>0</v>
      </c>
      <c r="BH186" s="152">
        <f t="shared" si="22"/>
        <v>0</v>
      </c>
      <c r="BI186" s="152">
        <f t="shared" si="23"/>
        <v>0</v>
      </c>
      <c r="BJ186" s="13" t="s">
        <v>86</v>
      </c>
      <c r="BK186" s="153">
        <f t="shared" si="24"/>
        <v>1025.873</v>
      </c>
      <c r="BL186" s="13" t="s">
        <v>169</v>
      </c>
      <c r="BM186" s="151" t="s">
        <v>1200</v>
      </c>
    </row>
    <row r="187" spans="2:65" s="1" customFormat="1" ht="22.15" customHeight="1" x14ac:dyDescent="0.2">
      <c r="B187" s="115"/>
      <c r="C187" s="141" t="s">
        <v>393</v>
      </c>
      <c r="D187" s="141" t="s">
        <v>165</v>
      </c>
      <c r="E187" s="142" t="s">
        <v>373</v>
      </c>
      <c r="F187" s="143" t="s">
        <v>374</v>
      </c>
      <c r="G187" s="144" t="s">
        <v>168</v>
      </c>
      <c r="H187" s="145">
        <v>15</v>
      </c>
      <c r="I187" s="174">
        <v>46.76</v>
      </c>
      <c r="J187" s="175">
        <f t="shared" si="15"/>
        <v>701.4</v>
      </c>
      <c r="K187" s="147"/>
      <c r="L187" s="27"/>
      <c r="M187" s="148" t="s">
        <v>1</v>
      </c>
      <c r="N187" s="114" t="s">
        <v>39</v>
      </c>
      <c r="P187" s="149">
        <f t="shared" si="16"/>
        <v>0</v>
      </c>
      <c r="Q187" s="149">
        <v>1.4314E-2</v>
      </c>
      <c r="R187" s="149">
        <f t="shared" si="17"/>
        <v>0.21471000000000001</v>
      </c>
      <c r="S187" s="149">
        <v>0</v>
      </c>
      <c r="T187" s="150">
        <f t="shared" si="18"/>
        <v>0</v>
      </c>
      <c r="AR187" s="151" t="s">
        <v>169</v>
      </c>
      <c r="AT187" s="151" t="s">
        <v>165</v>
      </c>
      <c r="AU187" s="151" t="s">
        <v>86</v>
      </c>
      <c r="AY187" s="13" t="s">
        <v>163</v>
      </c>
      <c r="BE187" s="152">
        <f t="shared" si="19"/>
        <v>0</v>
      </c>
      <c r="BF187" s="152">
        <f t="shared" si="20"/>
        <v>701.4</v>
      </c>
      <c r="BG187" s="152">
        <f t="shared" si="21"/>
        <v>0</v>
      </c>
      <c r="BH187" s="152">
        <f t="shared" si="22"/>
        <v>0</v>
      </c>
      <c r="BI187" s="152">
        <f t="shared" si="23"/>
        <v>0</v>
      </c>
      <c r="BJ187" s="13" t="s">
        <v>86</v>
      </c>
      <c r="BK187" s="153">
        <f t="shared" si="24"/>
        <v>701.4</v>
      </c>
      <c r="BL187" s="13" t="s">
        <v>169</v>
      </c>
      <c r="BM187" s="151" t="s">
        <v>1201</v>
      </c>
    </row>
    <row r="188" spans="2:65" s="1" customFormat="1" ht="22.15" customHeight="1" x14ac:dyDescent="0.2">
      <c r="B188" s="115"/>
      <c r="C188" s="141" t="s">
        <v>397</v>
      </c>
      <c r="D188" s="141" t="s">
        <v>165</v>
      </c>
      <c r="E188" s="142" t="s">
        <v>376</v>
      </c>
      <c r="F188" s="143" t="s">
        <v>377</v>
      </c>
      <c r="G188" s="144" t="s">
        <v>168</v>
      </c>
      <c r="H188" s="145">
        <v>11.025</v>
      </c>
      <c r="I188" s="174">
        <v>50.5</v>
      </c>
      <c r="J188" s="175">
        <f t="shared" si="15"/>
        <v>556.76300000000003</v>
      </c>
      <c r="K188" s="147"/>
      <c r="L188" s="27"/>
      <c r="M188" s="148" t="s">
        <v>1</v>
      </c>
      <c r="N188" s="114" t="s">
        <v>39</v>
      </c>
      <c r="P188" s="149">
        <f t="shared" si="16"/>
        <v>0</v>
      </c>
      <c r="Q188" s="149">
        <v>1.4944000000000001E-2</v>
      </c>
      <c r="R188" s="149">
        <f t="shared" si="17"/>
        <v>0.1647576</v>
      </c>
      <c r="S188" s="149">
        <v>0</v>
      </c>
      <c r="T188" s="150">
        <f t="shared" si="18"/>
        <v>0</v>
      </c>
      <c r="AR188" s="151" t="s">
        <v>169</v>
      </c>
      <c r="AT188" s="151" t="s">
        <v>165</v>
      </c>
      <c r="AU188" s="151" t="s">
        <v>86</v>
      </c>
      <c r="AY188" s="13" t="s">
        <v>163</v>
      </c>
      <c r="BE188" s="152">
        <f t="shared" si="19"/>
        <v>0</v>
      </c>
      <c r="BF188" s="152">
        <f t="shared" si="20"/>
        <v>556.76300000000003</v>
      </c>
      <c r="BG188" s="152">
        <f t="shared" si="21"/>
        <v>0</v>
      </c>
      <c r="BH188" s="152">
        <f t="shared" si="22"/>
        <v>0</v>
      </c>
      <c r="BI188" s="152">
        <f t="shared" si="23"/>
        <v>0</v>
      </c>
      <c r="BJ188" s="13" t="s">
        <v>86</v>
      </c>
      <c r="BK188" s="153">
        <f t="shared" si="24"/>
        <v>556.76300000000003</v>
      </c>
      <c r="BL188" s="13" t="s">
        <v>169</v>
      </c>
      <c r="BM188" s="151" t="s">
        <v>1202</v>
      </c>
    </row>
    <row r="189" spans="2:65" s="1" customFormat="1" ht="22.15" customHeight="1" x14ac:dyDescent="0.2">
      <c r="B189" s="115"/>
      <c r="C189" s="141" t="s">
        <v>401</v>
      </c>
      <c r="D189" s="141" t="s">
        <v>165</v>
      </c>
      <c r="E189" s="142" t="s">
        <v>379</v>
      </c>
      <c r="F189" s="143" t="s">
        <v>380</v>
      </c>
      <c r="G189" s="144" t="s">
        <v>168</v>
      </c>
      <c r="H189" s="145">
        <v>71.174000000000007</v>
      </c>
      <c r="I189" s="174">
        <v>60</v>
      </c>
      <c r="J189" s="175">
        <f t="shared" si="15"/>
        <v>4270.4399999999996</v>
      </c>
      <c r="K189" s="147"/>
      <c r="L189" s="27"/>
      <c r="M189" s="148" t="s">
        <v>1</v>
      </c>
      <c r="N189" s="114" t="s">
        <v>39</v>
      </c>
      <c r="P189" s="149">
        <f t="shared" si="16"/>
        <v>0</v>
      </c>
      <c r="Q189" s="149">
        <v>3.2479000000000001E-2</v>
      </c>
      <c r="R189" s="149">
        <f t="shared" si="17"/>
        <v>2.3116603460000005</v>
      </c>
      <c r="S189" s="149">
        <v>0</v>
      </c>
      <c r="T189" s="150">
        <f t="shared" si="18"/>
        <v>0</v>
      </c>
      <c r="AR189" s="151" t="s">
        <v>169</v>
      </c>
      <c r="AT189" s="151" t="s">
        <v>165</v>
      </c>
      <c r="AU189" s="151" t="s">
        <v>86</v>
      </c>
      <c r="AY189" s="13" t="s">
        <v>163</v>
      </c>
      <c r="BE189" s="152">
        <f t="shared" si="19"/>
        <v>0</v>
      </c>
      <c r="BF189" s="152">
        <f t="shared" si="20"/>
        <v>4270.4399999999996</v>
      </c>
      <c r="BG189" s="152">
        <f t="shared" si="21"/>
        <v>0</v>
      </c>
      <c r="BH189" s="152">
        <f t="shared" si="22"/>
        <v>0</v>
      </c>
      <c r="BI189" s="152">
        <f t="shared" si="23"/>
        <v>0</v>
      </c>
      <c r="BJ189" s="13" t="s">
        <v>86</v>
      </c>
      <c r="BK189" s="153">
        <f t="shared" si="24"/>
        <v>4270.4399999999996</v>
      </c>
      <c r="BL189" s="13" t="s">
        <v>169</v>
      </c>
      <c r="BM189" s="151" t="s">
        <v>1203</v>
      </c>
    </row>
    <row r="190" spans="2:65" s="1" customFormat="1" ht="22.15" customHeight="1" x14ac:dyDescent="0.2">
      <c r="B190" s="115"/>
      <c r="C190" s="141" t="s">
        <v>405</v>
      </c>
      <c r="D190" s="141" t="s">
        <v>165</v>
      </c>
      <c r="E190" s="142" t="s">
        <v>382</v>
      </c>
      <c r="F190" s="143" t="s">
        <v>383</v>
      </c>
      <c r="G190" s="144" t="s">
        <v>168</v>
      </c>
      <c r="H190" s="145">
        <v>149.43600000000001</v>
      </c>
      <c r="I190" s="174">
        <v>63</v>
      </c>
      <c r="J190" s="175">
        <f t="shared" si="15"/>
        <v>9414.4680000000008</v>
      </c>
      <c r="K190" s="147"/>
      <c r="L190" s="27"/>
      <c r="M190" s="148" t="s">
        <v>1</v>
      </c>
      <c r="N190" s="114" t="s">
        <v>39</v>
      </c>
      <c r="P190" s="149">
        <f t="shared" si="16"/>
        <v>0</v>
      </c>
      <c r="Q190" s="149">
        <v>3.4894000000000001E-2</v>
      </c>
      <c r="R190" s="149">
        <f t="shared" si="17"/>
        <v>5.2144197840000004</v>
      </c>
      <c r="S190" s="149">
        <v>0</v>
      </c>
      <c r="T190" s="150">
        <f t="shared" si="18"/>
        <v>0</v>
      </c>
      <c r="AR190" s="151" t="s">
        <v>169</v>
      </c>
      <c r="AT190" s="151" t="s">
        <v>165</v>
      </c>
      <c r="AU190" s="151" t="s">
        <v>86</v>
      </c>
      <c r="AY190" s="13" t="s">
        <v>163</v>
      </c>
      <c r="BE190" s="152">
        <f t="shared" si="19"/>
        <v>0</v>
      </c>
      <c r="BF190" s="152">
        <f t="shared" si="20"/>
        <v>9414.4680000000008</v>
      </c>
      <c r="BG190" s="152">
        <f t="shared" si="21"/>
        <v>0</v>
      </c>
      <c r="BH190" s="152">
        <f t="shared" si="22"/>
        <v>0</v>
      </c>
      <c r="BI190" s="152">
        <f t="shared" si="23"/>
        <v>0</v>
      </c>
      <c r="BJ190" s="13" t="s">
        <v>86</v>
      </c>
      <c r="BK190" s="153">
        <f t="shared" si="24"/>
        <v>9414.4680000000008</v>
      </c>
      <c r="BL190" s="13" t="s">
        <v>169</v>
      </c>
      <c r="BM190" s="151" t="s">
        <v>1204</v>
      </c>
    </row>
    <row r="191" spans="2:65" s="1" customFormat="1" ht="22.15" customHeight="1" x14ac:dyDescent="0.2">
      <c r="B191" s="115"/>
      <c r="C191" s="141" t="s">
        <v>409</v>
      </c>
      <c r="D191" s="141" t="s">
        <v>165</v>
      </c>
      <c r="E191" s="142" t="s">
        <v>386</v>
      </c>
      <c r="F191" s="143" t="s">
        <v>387</v>
      </c>
      <c r="G191" s="144" t="s">
        <v>168</v>
      </c>
      <c r="H191" s="145">
        <v>3.6</v>
      </c>
      <c r="I191" s="174">
        <v>40.74</v>
      </c>
      <c r="J191" s="175">
        <f t="shared" si="15"/>
        <v>146.66399999999999</v>
      </c>
      <c r="K191" s="147"/>
      <c r="L191" s="27"/>
      <c r="M191" s="148" t="s">
        <v>1</v>
      </c>
      <c r="N191" s="114" t="s">
        <v>39</v>
      </c>
      <c r="P191" s="149">
        <f t="shared" si="16"/>
        <v>0</v>
      </c>
      <c r="Q191" s="149">
        <v>1.8686500000000002E-2</v>
      </c>
      <c r="R191" s="149">
        <f t="shared" si="17"/>
        <v>6.7271400000000009E-2</v>
      </c>
      <c r="S191" s="149">
        <v>0</v>
      </c>
      <c r="T191" s="150">
        <f t="shared" si="18"/>
        <v>0</v>
      </c>
      <c r="AR191" s="151" t="s">
        <v>169</v>
      </c>
      <c r="AT191" s="151" t="s">
        <v>165</v>
      </c>
      <c r="AU191" s="151" t="s">
        <v>86</v>
      </c>
      <c r="AY191" s="13" t="s">
        <v>163</v>
      </c>
      <c r="BE191" s="152">
        <f t="shared" si="19"/>
        <v>0</v>
      </c>
      <c r="BF191" s="152">
        <f t="shared" si="20"/>
        <v>146.66399999999999</v>
      </c>
      <c r="BG191" s="152">
        <f t="shared" si="21"/>
        <v>0</v>
      </c>
      <c r="BH191" s="152">
        <f t="shared" si="22"/>
        <v>0</v>
      </c>
      <c r="BI191" s="152">
        <f t="shared" si="23"/>
        <v>0</v>
      </c>
      <c r="BJ191" s="13" t="s">
        <v>86</v>
      </c>
      <c r="BK191" s="153">
        <f t="shared" si="24"/>
        <v>146.66399999999999</v>
      </c>
      <c r="BL191" s="13" t="s">
        <v>169</v>
      </c>
      <c r="BM191" s="151" t="s">
        <v>1205</v>
      </c>
    </row>
    <row r="192" spans="2:65" s="1" customFormat="1" ht="22.15" customHeight="1" x14ac:dyDescent="0.2">
      <c r="B192" s="115"/>
      <c r="C192" s="141" t="s">
        <v>413</v>
      </c>
      <c r="D192" s="141" t="s">
        <v>165</v>
      </c>
      <c r="E192" s="142" t="s">
        <v>1206</v>
      </c>
      <c r="F192" s="143" t="s">
        <v>1207</v>
      </c>
      <c r="G192" s="144" t="s">
        <v>303</v>
      </c>
      <c r="H192" s="145">
        <v>25.795000000000002</v>
      </c>
      <c r="I192" s="174">
        <v>134.47</v>
      </c>
      <c r="J192" s="175">
        <f t="shared" si="15"/>
        <v>3468.654</v>
      </c>
      <c r="K192" s="147"/>
      <c r="L192" s="27"/>
      <c r="M192" s="148" t="s">
        <v>1</v>
      </c>
      <c r="N192" s="114" t="s">
        <v>39</v>
      </c>
      <c r="P192" s="149">
        <f t="shared" si="16"/>
        <v>0</v>
      </c>
      <c r="Q192" s="149">
        <v>2.1940735</v>
      </c>
      <c r="R192" s="149">
        <f t="shared" si="17"/>
        <v>56.596125932500001</v>
      </c>
      <c r="S192" s="149">
        <v>0</v>
      </c>
      <c r="T192" s="150">
        <f t="shared" si="18"/>
        <v>0</v>
      </c>
      <c r="AR192" s="151" t="s">
        <v>169</v>
      </c>
      <c r="AT192" s="151" t="s">
        <v>165</v>
      </c>
      <c r="AU192" s="151" t="s">
        <v>86</v>
      </c>
      <c r="AY192" s="13" t="s">
        <v>163</v>
      </c>
      <c r="BE192" s="152">
        <f t="shared" si="19"/>
        <v>0</v>
      </c>
      <c r="BF192" s="152">
        <f t="shared" si="20"/>
        <v>3468.654</v>
      </c>
      <c r="BG192" s="152">
        <f t="shared" si="21"/>
        <v>0</v>
      </c>
      <c r="BH192" s="152">
        <f t="shared" si="22"/>
        <v>0</v>
      </c>
      <c r="BI192" s="152">
        <f t="shared" si="23"/>
        <v>0</v>
      </c>
      <c r="BJ192" s="13" t="s">
        <v>86</v>
      </c>
      <c r="BK192" s="153">
        <f t="shared" si="24"/>
        <v>3468.654</v>
      </c>
      <c r="BL192" s="13" t="s">
        <v>169</v>
      </c>
      <c r="BM192" s="151" t="s">
        <v>1208</v>
      </c>
    </row>
    <row r="193" spans="2:65" s="1" customFormat="1" ht="34.9" customHeight="1" x14ac:dyDescent="0.2">
      <c r="B193" s="115"/>
      <c r="C193" s="141" t="s">
        <v>417</v>
      </c>
      <c r="D193" s="141" t="s">
        <v>165</v>
      </c>
      <c r="E193" s="142" t="s">
        <v>390</v>
      </c>
      <c r="F193" s="143" t="s">
        <v>391</v>
      </c>
      <c r="G193" s="144" t="s">
        <v>303</v>
      </c>
      <c r="H193" s="145">
        <v>5.3029999999999999</v>
      </c>
      <c r="I193" s="174">
        <v>121.46</v>
      </c>
      <c r="J193" s="175">
        <f t="shared" si="15"/>
        <v>644.10199999999998</v>
      </c>
      <c r="K193" s="147"/>
      <c r="L193" s="27"/>
      <c r="M193" s="148" t="s">
        <v>1</v>
      </c>
      <c r="N193" s="114" t="s">
        <v>39</v>
      </c>
      <c r="P193" s="149">
        <f t="shared" si="16"/>
        <v>0</v>
      </c>
      <c r="Q193" s="149">
        <v>1.837</v>
      </c>
      <c r="R193" s="149">
        <f t="shared" si="17"/>
        <v>9.7416109999999989</v>
      </c>
      <c r="S193" s="149">
        <v>0</v>
      </c>
      <c r="T193" s="150">
        <f t="shared" si="18"/>
        <v>0</v>
      </c>
      <c r="AR193" s="151" t="s">
        <v>169</v>
      </c>
      <c r="AT193" s="151" t="s">
        <v>165</v>
      </c>
      <c r="AU193" s="151" t="s">
        <v>86</v>
      </c>
      <c r="AY193" s="13" t="s">
        <v>163</v>
      </c>
      <c r="BE193" s="152">
        <f t="shared" si="19"/>
        <v>0</v>
      </c>
      <c r="BF193" s="152">
        <f t="shared" si="20"/>
        <v>644.10199999999998</v>
      </c>
      <c r="BG193" s="152">
        <f t="shared" si="21"/>
        <v>0</v>
      </c>
      <c r="BH193" s="152">
        <f t="shared" si="22"/>
        <v>0</v>
      </c>
      <c r="BI193" s="152">
        <f t="shared" si="23"/>
        <v>0</v>
      </c>
      <c r="BJ193" s="13" t="s">
        <v>86</v>
      </c>
      <c r="BK193" s="153">
        <f t="shared" si="24"/>
        <v>644.10199999999998</v>
      </c>
      <c r="BL193" s="13" t="s">
        <v>169</v>
      </c>
      <c r="BM193" s="151" t="s">
        <v>1209</v>
      </c>
    </row>
    <row r="194" spans="2:65" s="11" customFormat="1" ht="22.9" customHeight="1" x14ac:dyDescent="0.2">
      <c r="B194" s="132"/>
      <c r="D194" s="133" t="s">
        <v>72</v>
      </c>
      <c r="E194" s="140" t="s">
        <v>174</v>
      </c>
      <c r="F194" s="140" t="s">
        <v>175</v>
      </c>
      <c r="I194" s="171"/>
      <c r="J194" s="173">
        <f>BK194</f>
        <v>14434.296</v>
      </c>
      <c r="L194" s="132"/>
      <c r="M194" s="135"/>
      <c r="P194" s="136">
        <f>SUM(P195:P210)</f>
        <v>0</v>
      </c>
      <c r="R194" s="136">
        <f>SUM(R195:R210)</f>
        <v>55.377129123749995</v>
      </c>
      <c r="T194" s="137">
        <f>SUM(T195:T210)</f>
        <v>0</v>
      </c>
      <c r="AR194" s="133" t="s">
        <v>80</v>
      </c>
      <c r="AT194" s="138" t="s">
        <v>72</v>
      </c>
      <c r="AU194" s="138" t="s">
        <v>80</v>
      </c>
      <c r="AY194" s="133" t="s">
        <v>163</v>
      </c>
      <c r="BK194" s="139">
        <f>SUM(BK195:BK210)</f>
        <v>14434.296</v>
      </c>
    </row>
    <row r="195" spans="2:65" s="1" customFormat="1" ht="34.9" customHeight="1" x14ac:dyDescent="0.2">
      <c r="B195" s="115"/>
      <c r="C195" s="141" t="s">
        <v>421</v>
      </c>
      <c r="D195" s="141" t="s">
        <v>165</v>
      </c>
      <c r="E195" s="142" t="s">
        <v>394</v>
      </c>
      <c r="F195" s="143" t="s">
        <v>395</v>
      </c>
      <c r="G195" s="144" t="s">
        <v>179</v>
      </c>
      <c r="H195" s="145">
        <v>101</v>
      </c>
      <c r="I195" s="174">
        <v>4.87</v>
      </c>
      <c r="J195" s="175">
        <f t="shared" ref="J195:J210" si="25">ROUND(I195*H195,3)</f>
        <v>491.87</v>
      </c>
      <c r="K195" s="147"/>
      <c r="L195" s="27"/>
      <c r="M195" s="148" t="s">
        <v>1</v>
      </c>
      <c r="N195" s="114" t="s">
        <v>39</v>
      </c>
      <c r="P195" s="149">
        <f t="shared" ref="P195:P210" si="26">O195*H195</f>
        <v>0</v>
      </c>
      <c r="Q195" s="149">
        <v>9.9252000000000007E-2</v>
      </c>
      <c r="R195" s="149">
        <f t="shared" ref="R195:R210" si="27">Q195*H195</f>
        <v>10.024452</v>
      </c>
      <c r="S195" s="149">
        <v>0</v>
      </c>
      <c r="T195" s="150">
        <f t="shared" ref="T195:T210" si="28">S195*H195</f>
        <v>0</v>
      </c>
      <c r="AR195" s="151" t="s">
        <v>169</v>
      </c>
      <c r="AT195" s="151" t="s">
        <v>165</v>
      </c>
      <c r="AU195" s="151" t="s">
        <v>86</v>
      </c>
      <c r="AY195" s="13" t="s">
        <v>163</v>
      </c>
      <c r="BE195" s="152">
        <f t="shared" ref="BE195:BE210" si="29">IF(N195="základná",J195,0)</f>
        <v>0</v>
      </c>
      <c r="BF195" s="152">
        <f t="shared" ref="BF195:BF210" si="30">IF(N195="znížená",J195,0)</f>
        <v>491.87</v>
      </c>
      <c r="BG195" s="152">
        <f t="shared" ref="BG195:BG210" si="31">IF(N195="zákl. prenesená",J195,0)</f>
        <v>0</v>
      </c>
      <c r="BH195" s="152">
        <f t="shared" ref="BH195:BH210" si="32">IF(N195="zníž. prenesená",J195,0)</f>
        <v>0</v>
      </c>
      <c r="BI195" s="152">
        <f t="shared" ref="BI195:BI210" si="33">IF(N195="nulová",J195,0)</f>
        <v>0</v>
      </c>
      <c r="BJ195" s="13" t="s">
        <v>86</v>
      </c>
      <c r="BK195" s="153">
        <f t="shared" ref="BK195:BK210" si="34">ROUND(I195*H195,3)</f>
        <v>491.87</v>
      </c>
      <c r="BL195" s="13" t="s">
        <v>169</v>
      </c>
      <c r="BM195" s="151" t="s">
        <v>1210</v>
      </c>
    </row>
    <row r="196" spans="2:65" s="1" customFormat="1" ht="13.9" customHeight="1" x14ac:dyDescent="0.2">
      <c r="B196" s="115"/>
      <c r="C196" s="159" t="s">
        <v>425</v>
      </c>
      <c r="D196" s="159" t="s">
        <v>275</v>
      </c>
      <c r="E196" s="160" t="s">
        <v>398</v>
      </c>
      <c r="F196" s="161" t="s">
        <v>399</v>
      </c>
      <c r="G196" s="162" t="s">
        <v>187</v>
      </c>
      <c r="H196" s="163">
        <v>101</v>
      </c>
      <c r="I196" s="176">
        <v>2.1800000000000002</v>
      </c>
      <c r="J196" s="177">
        <f t="shared" si="25"/>
        <v>220.18</v>
      </c>
      <c r="K196" s="164"/>
      <c r="L196" s="165"/>
      <c r="M196" s="166" t="s">
        <v>1</v>
      </c>
      <c r="N196" s="167" t="s">
        <v>39</v>
      </c>
      <c r="P196" s="149">
        <f t="shared" si="26"/>
        <v>0</v>
      </c>
      <c r="Q196" s="149">
        <v>2.3E-2</v>
      </c>
      <c r="R196" s="149">
        <f t="shared" si="27"/>
        <v>2.323</v>
      </c>
      <c r="S196" s="149">
        <v>0</v>
      </c>
      <c r="T196" s="150">
        <f t="shared" si="28"/>
        <v>0</v>
      </c>
      <c r="AR196" s="151" t="s">
        <v>197</v>
      </c>
      <c r="AT196" s="151" t="s">
        <v>275</v>
      </c>
      <c r="AU196" s="151" t="s">
        <v>86</v>
      </c>
      <c r="AY196" s="13" t="s">
        <v>163</v>
      </c>
      <c r="BE196" s="152">
        <f t="shared" si="29"/>
        <v>0</v>
      </c>
      <c r="BF196" s="152">
        <f t="shared" si="30"/>
        <v>220.18</v>
      </c>
      <c r="BG196" s="152">
        <f t="shared" si="31"/>
        <v>0</v>
      </c>
      <c r="BH196" s="152">
        <f t="shared" si="32"/>
        <v>0</v>
      </c>
      <c r="BI196" s="152">
        <f t="shared" si="33"/>
        <v>0</v>
      </c>
      <c r="BJ196" s="13" t="s">
        <v>86</v>
      </c>
      <c r="BK196" s="153">
        <f t="shared" si="34"/>
        <v>220.18</v>
      </c>
      <c r="BL196" s="13" t="s">
        <v>169</v>
      </c>
      <c r="BM196" s="151" t="s">
        <v>1211</v>
      </c>
    </row>
    <row r="197" spans="2:65" s="1" customFormat="1" ht="22.15" customHeight="1" x14ac:dyDescent="0.2">
      <c r="B197" s="115"/>
      <c r="C197" s="141" t="s">
        <v>429</v>
      </c>
      <c r="D197" s="141" t="s">
        <v>165</v>
      </c>
      <c r="E197" s="142" t="s">
        <v>402</v>
      </c>
      <c r="F197" s="143" t="s">
        <v>403</v>
      </c>
      <c r="G197" s="144" t="s">
        <v>303</v>
      </c>
      <c r="H197" s="145">
        <v>9.09</v>
      </c>
      <c r="I197" s="174">
        <v>80.75</v>
      </c>
      <c r="J197" s="175">
        <f t="shared" si="25"/>
        <v>734.01800000000003</v>
      </c>
      <c r="K197" s="147"/>
      <c r="L197" s="27"/>
      <c r="M197" s="148" t="s">
        <v>1</v>
      </c>
      <c r="N197" s="114" t="s">
        <v>39</v>
      </c>
      <c r="P197" s="149">
        <f t="shared" si="26"/>
        <v>0</v>
      </c>
      <c r="Q197" s="149">
        <v>2.2321</v>
      </c>
      <c r="R197" s="149">
        <f t="shared" si="27"/>
        <v>20.289788999999999</v>
      </c>
      <c r="S197" s="149">
        <v>0</v>
      </c>
      <c r="T197" s="150">
        <f t="shared" si="28"/>
        <v>0</v>
      </c>
      <c r="AR197" s="151" t="s">
        <v>169</v>
      </c>
      <c r="AT197" s="151" t="s">
        <v>165</v>
      </c>
      <c r="AU197" s="151" t="s">
        <v>86</v>
      </c>
      <c r="AY197" s="13" t="s">
        <v>163</v>
      </c>
      <c r="BE197" s="152">
        <f t="shared" si="29"/>
        <v>0</v>
      </c>
      <c r="BF197" s="152">
        <f t="shared" si="30"/>
        <v>734.01800000000003</v>
      </c>
      <c r="BG197" s="152">
        <f t="shared" si="31"/>
        <v>0</v>
      </c>
      <c r="BH197" s="152">
        <f t="shared" si="32"/>
        <v>0</v>
      </c>
      <c r="BI197" s="152">
        <f t="shared" si="33"/>
        <v>0</v>
      </c>
      <c r="BJ197" s="13" t="s">
        <v>86</v>
      </c>
      <c r="BK197" s="153">
        <f t="shared" si="34"/>
        <v>734.01800000000003</v>
      </c>
      <c r="BL197" s="13" t="s">
        <v>169</v>
      </c>
      <c r="BM197" s="151" t="s">
        <v>1212</v>
      </c>
    </row>
    <row r="198" spans="2:65" s="1" customFormat="1" ht="22.15" customHeight="1" x14ac:dyDescent="0.2">
      <c r="B198" s="115"/>
      <c r="C198" s="141" t="s">
        <v>433</v>
      </c>
      <c r="D198" s="141" t="s">
        <v>165</v>
      </c>
      <c r="E198" s="142" t="s">
        <v>406</v>
      </c>
      <c r="F198" s="143" t="s">
        <v>407</v>
      </c>
      <c r="G198" s="144" t="s">
        <v>168</v>
      </c>
      <c r="H198" s="145">
        <v>65.650000000000006</v>
      </c>
      <c r="I198" s="174">
        <v>2.4900000000000002</v>
      </c>
      <c r="J198" s="175">
        <f t="shared" si="25"/>
        <v>163.46899999999999</v>
      </c>
      <c r="K198" s="147"/>
      <c r="L198" s="27"/>
      <c r="M198" s="148" t="s">
        <v>1</v>
      </c>
      <c r="N198" s="114" t="s">
        <v>39</v>
      </c>
      <c r="P198" s="149">
        <f t="shared" si="26"/>
        <v>0</v>
      </c>
      <c r="Q198" s="149">
        <v>0</v>
      </c>
      <c r="R198" s="149">
        <f t="shared" si="27"/>
        <v>0</v>
      </c>
      <c r="S198" s="149">
        <v>0</v>
      </c>
      <c r="T198" s="150">
        <f t="shared" si="28"/>
        <v>0</v>
      </c>
      <c r="AR198" s="151" t="s">
        <v>169</v>
      </c>
      <c r="AT198" s="151" t="s">
        <v>165</v>
      </c>
      <c r="AU198" s="151" t="s">
        <v>86</v>
      </c>
      <c r="AY198" s="13" t="s">
        <v>163</v>
      </c>
      <c r="BE198" s="152">
        <f t="shared" si="29"/>
        <v>0</v>
      </c>
      <c r="BF198" s="152">
        <f t="shared" si="30"/>
        <v>163.46899999999999</v>
      </c>
      <c r="BG198" s="152">
        <f t="shared" si="31"/>
        <v>0</v>
      </c>
      <c r="BH198" s="152">
        <f t="shared" si="32"/>
        <v>0</v>
      </c>
      <c r="BI198" s="152">
        <f t="shared" si="33"/>
        <v>0</v>
      </c>
      <c r="BJ198" s="13" t="s">
        <v>86</v>
      </c>
      <c r="BK198" s="153">
        <f t="shared" si="34"/>
        <v>163.46899999999999</v>
      </c>
      <c r="BL198" s="13" t="s">
        <v>169</v>
      </c>
      <c r="BM198" s="151" t="s">
        <v>1213</v>
      </c>
    </row>
    <row r="199" spans="2:65" s="1" customFormat="1" ht="22.15" customHeight="1" x14ac:dyDescent="0.2">
      <c r="B199" s="115"/>
      <c r="C199" s="141" t="s">
        <v>437</v>
      </c>
      <c r="D199" s="141" t="s">
        <v>165</v>
      </c>
      <c r="E199" s="142" t="s">
        <v>410</v>
      </c>
      <c r="F199" s="143" t="s">
        <v>411</v>
      </c>
      <c r="G199" s="144" t="s">
        <v>168</v>
      </c>
      <c r="H199" s="145">
        <v>1397.75</v>
      </c>
      <c r="I199" s="174">
        <v>1.86</v>
      </c>
      <c r="J199" s="175">
        <f t="shared" si="25"/>
        <v>2599.8150000000001</v>
      </c>
      <c r="K199" s="147"/>
      <c r="L199" s="27"/>
      <c r="M199" s="148" t="s">
        <v>1</v>
      </c>
      <c r="N199" s="114" t="s">
        <v>39</v>
      </c>
      <c r="P199" s="149">
        <f t="shared" si="26"/>
        <v>0</v>
      </c>
      <c r="Q199" s="149">
        <v>1.601E-2</v>
      </c>
      <c r="R199" s="149">
        <f t="shared" si="27"/>
        <v>22.3779775</v>
      </c>
      <c r="S199" s="149">
        <v>0</v>
      </c>
      <c r="T199" s="150">
        <f t="shared" si="28"/>
        <v>0</v>
      </c>
      <c r="AR199" s="151" t="s">
        <v>169</v>
      </c>
      <c r="AT199" s="151" t="s">
        <v>165</v>
      </c>
      <c r="AU199" s="151" t="s">
        <v>86</v>
      </c>
      <c r="AY199" s="13" t="s">
        <v>163</v>
      </c>
      <c r="BE199" s="152">
        <f t="shared" si="29"/>
        <v>0</v>
      </c>
      <c r="BF199" s="152">
        <f t="shared" si="30"/>
        <v>2599.8150000000001</v>
      </c>
      <c r="BG199" s="152">
        <f t="shared" si="31"/>
        <v>0</v>
      </c>
      <c r="BH199" s="152">
        <f t="shared" si="32"/>
        <v>0</v>
      </c>
      <c r="BI199" s="152">
        <f t="shared" si="33"/>
        <v>0</v>
      </c>
      <c r="BJ199" s="13" t="s">
        <v>86</v>
      </c>
      <c r="BK199" s="153">
        <f t="shared" si="34"/>
        <v>2599.8150000000001</v>
      </c>
      <c r="BL199" s="13" t="s">
        <v>169</v>
      </c>
      <c r="BM199" s="151" t="s">
        <v>1214</v>
      </c>
    </row>
    <row r="200" spans="2:65" s="1" customFormat="1" ht="22.15" customHeight="1" x14ac:dyDescent="0.2">
      <c r="B200" s="115"/>
      <c r="C200" s="141" t="s">
        <v>441</v>
      </c>
      <c r="D200" s="141" t="s">
        <v>165</v>
      </c>
      <c r="E200" s="142" t="s">
        <v>414</v>
      </c>
      <c r="F200" s="143" t="s">
        <v>415</v>
      </c>
      <c r="G200" s="144" t="s">
        <v>168</v>
      </c>
      <c r="H200" s="145">
        <v>1397.75</v>
      </c>
      <c r="I200" s="174">
        <v>1.61</v>
      </c>
      <c r="J200" s="175">
        <f t="shared" si="25"/>
        <v>2250.3780000000002</v>
      </c>
      <c r="K200" s="147"/>
      <c r="L200" s="27"/>
      <c r="M200" s="148" t="s">
        <v>1</v>
      </c>
      <c r="N200" s="114" t="s">
        <v>39</v>
      </c>
      <c r="P200" s="149">
        <f t="shared" si="26"/>
        <v>0</v>
      </c>
      <c r="Q200" s="149">
        <v>0</v>
      </c>
      <c r="R200" s="149">
        <f t="shared" si="27"/>
        <v>0</v>
      </c>
      <c r="S200" s="149">
        <v>0</v>
      </c>
      <c r="T200" s="150">
        <f t="shared" si="28"/>
        <v>0</v>
      </c>
      <c r="AR200" s="151" t="s">
        <v>169</v>
      </c>
      <c r="AT200" s="151" t="s">
        <v>165</v>
      </c>
      <c r="AU200" s="151" t="s">
        <v>86</v>
      </c>
      <c r="AY200" s="13" t="s">
        <v>163</v>
      </c>
      <c r="BE200" s="152">
        <f t="shared" si="29"/>
        <v>0</v>
      </c>
      <c r="BF200" s="152">
        <f t="shared" si="30"/>
        <v>2250.3780000000002</v>
      </c>
      <c r="BG200" s="152">
        <f t="shared" si="31"/>
        <v>0</v>
      </c>
      <c r="BH200" s="152">
        <f t="shared" si="32"/>
        <v>0</v>
      </c>
      <c r="BI200" s="152">
        <f t="shared" si="33"/>
        <v>0</v>
      </c>
      <c r="BJ200" s="13" t="s">
        <v>86</v>
      </c>
      <c r="BK200" s="153">
        <f t="shared" si="34"/>
        <v>2250.3780000000002</v>
      </c>
      <c r="BL200" s="13" t="s">
        <v>169</v>
      </c>
      <c r="BM200" s="151" t="s">
        <v>1215</v>
      </c>
    </row>
    <row r="201" spans="2:65" s="1" customFormat="1" ht="34.9" customHeight="1" x14ac:dyDescent="0.2">
      <c r="B201" s="115"/>
      <c r="C201" s="141" t="s">
        <v>445</v>
      </c>
      <c r="D201" s="141" t="s">
        <v>165</v>
      </c>
      <c r="E201" s="142" t="s">
        <v>418</v>
      </c>
      <c r="F201" s="143" t="s">
        <v>419</v>
      </c>
      <c r="G201" s="144" t="s">
        <v>168</v>
      </c>
      <c r="H201" s="145">
        <v>11182</v>
      </c>
      <c r="I201" s="174">
        <v>0.2</v>
      </c>
      <c r="J201" s="175">
        <f t="shared" si="25"/>
        <v>2236.4</v>
      </c>
      <c r="K201" s="147"/>
      <c r="L201" s="27"/>
      <c r="M201" s="148" t="s">
        <v>1</v>
      </c>
      <c r="N201" s="114" t="s">
        <v>39</v>
      </c>
      <c r="P201" s="149">
        <f t="shared" si="26"/>
        <v>0</v>
      </c>
      <c r="Q201" s="149">
        <v>0</v>
      </c>
      <c r="R201" s="149">
        <f t="shared" si="27"/>
        <v>0</v>
      </c>
      <c r="S201" s="149">
        <v>0</v>
      </c>
      <c r="T201" s="150">
        <f t="shared" si="28"/>
        <v>0</v>
      </c>
      <c r="AR201" s="151" t="s">
        <v>169</v>
      </c>
      <c r="AT201" s="151" t="s">
        <v>165</v>
      </c>
      <c r="AU201" s="151" t="s">
        <v>86</v>
      </c>
      <c r="AY201" s="13" t="s">
        <v>163</v>
      </c>
      <c r="BE201" s="152">
        <f t="shared" si="29"/>
        <v>0</v>
      </c>
      <c r="BF201" s="152">
        <f t="shared" si="30"/>
        <v>2236.4</v>
      </c>
      <c r="BG201" s="152">
        <f t="shared" si="31"/>
        <v>0</v>
      </c>
      <c r="BH201" s="152">
        <f t="shared" si="32"/>
        <v>0</v>
      </c>
      <c r="BI201" s="152">
        <f t="shared" si="33"/>
        <v>0</v>
      </c>
      <c r="BJ201" s="13" t="s">
        <v>86</v>
      </c>
      <c r="BK201" s="153">
        <f t="shared" si="34"/>
        <v>2236.4</v>
      </c>
      <c r="BL201" s="13" t="s">
        <v>169</v>
      </c>
      <c r="BM201" s="151" t="s">
        <v>1216</v>
      </c>
    </row>
    <row r="202" spans="2:65" s="1" customFormat="1" ht="13.9" customHeight="1" x14ac:dyDescent="0.2">
      <c r="B202" s="115"/>
      <c r="C202" s="141" t="s">
        <v>449</v>
      </c>
      <c r="D202" s="141" t="s">
        <v>165</v>
      </c>
      <c r="E202" s="142" t="s">
        <v>422</v>
      </c>
      <c r="F202" s="143" t="s">
        <v>423</v>
      </c>
      <c r="G202" s="144" t="s">
        <v>168</v>
      </c>
      <c r="H202" s="145">
        <v>1397.75</v>
      </c>
      <c r="I202" s="174">
        <v>0.5</v>
      </c>
      <c r="J202" s="175">
        <f t="shared" si="25"/>
        <v>698.875</v>
      </c>
      <c r="K202" s="147"/>
      <c r="L202" s="27"/>
      <c r="M202" s="148" t="s">
        <v>1</v>
      </c>
      <c r="N202" s="114" t="s">
        <v>39</v>
      </c>
      <c r="P202" s="149">
        <f t="shared" si="26"/>
        <v>0</v>
      </c>
      <c r="Q202" s="149">
        <v>5.4945000000000003E-5</v>
      </c>
      <c r="R202" s="149">
        <f t="shared" si="27"/>
        <v>7.6799373750000011E-2</v>
      </c>
      <c r="S202" s="149">
        <v>0</v>
      </c>
      <c r="T202" s="150">
        <f t="shared" si="28"/>
        <v>0</v>
      </c>
      <c r="AR202" s="151" t="s">
        <v>169</v>
      </c>
      <c r="AT202" s="151" t="s">
        <v>165</v>
      </c>
      <c r="AU202" s="151" t="s">
        <v>86</v>
      </c>
      <c r="AY202" s="13" t="s">
        <v>163</v>
      </c>
      <c r="BE202" s="152">
        <f t="shared" si="29"/>
        <v>0</v>
      </c>
      <c r="BF202" s="152">
        <f t="shared" si="30"/>
        <v>698.875</v>
      </c>
      <c r="BG202" s="152">
        <f t="shared" si="31"/>
        <v>0</v>
      </c>
      <c r="BH202" s="152">
        <f t="shared" si="32"/>
        <v>0</v>
      </c>
      <c r="BI202" s="152">
        <f t="shared" si="33"/>
        <v>0</v>
      </c>
      <c r="BJ202" s="13" t="s">
        <v>86</v>
      </c>
      <c r="BK202" s="153">
        <f t="shared" si="34"/>
        <v>698.875</v>
      </c>
      <c r="BL202" s="13" t="s">
        <v>169</v>
      </c>
      <c r="BM202" s="151" t="s">
        <v>1217</v>
      </c>
    </row>
    <row r="203" spans="2:65" s="1" customFormat="1" ht="13.9" customHeight="1" x14ac:dyDescent="0.2">
      <c r="B203" s="115"/>
      <c r="C203" s="141" t="s">
        <v>453</v>
      </c>
      <c r="D203" s="141" t="s">
        <v>165</v>
      </c>
      <c r="E203" s="142" t="s">
        <v>426</v>
      </c>
      <c r="F203" s="143" t="s">
        <v>427</v>
      </c>
      <c r="G203" s="144" t="s">
        <v>168</v>
      </c>
      <c r="H203" s="145">
        <v>1397.75</v>
      </c>
      <c r="I203" s="174">
        <v>0.5</v>
      </c>
      <c r="J203" s="175">
        <f t="shared" si="25"/>
        <v>698.875</v>
      </c>
      <c r="K203" s="147"/>
      <c r="L203" s="27"/>
      <c r="M203" s="148" t="s">
        <v>1</v>
      </c>
      <c r="N203" s="114" t="s">
        <v>39</v>
      </c>
      <c r="P203" s="149">
        <f t="shared" si="26"/>
        <v>0</v>
      </c>
      <c r="Q203" s="149">
        <v>0</v>
      </c>
      <c r="R203" s="149">
        <f t="shared" si="27"/>
        <v>0</v>
      </c>
      <c r="S203" s="149">
        <v>0</v>
      </c>
      <c r="T203" s="150">
        <f t="shared" si="28"/>
        <v>0</v>
      </c>
      <c r="AR203" s="151" t="s">
        <v>169</v>
      </c>
      <c r="AT203" s="151" t="s">
        <v>165</v>
      </c>
      <c r="AU203" s="151" t="s">
        <v>86</v>
      </c>
      <c r="AY203" s="13" t="s">
        <v>163</v>
      </c>
      <c r="BE203" s="152">
        <f t="shared" si="29"/>
        <v>0</v>
      </c>
      <c r="BF203" s="152">
        <f t="shared" si="30"/>
        <v>698.875</v>
      </c>
      <c r="BG203" s="152">
        <f t="shared" si="31"/>
        <v>0</v>
      </c>
      <c r="BH203" s="152">
        <f t="shared" si="32"/>
        <v>0</v>
      </c>
      <c r="BI203" s="152">
        <f t="shared" si="33"/>
        <v>0</v>
      </c>
      <c r="BJ203" s="13" t="s">
        <v>86</v>
      </c>
      <c r="BK203" s="153">
        <f t="shared" si="34"/>
        <v>698.875</v>
      </c>
      <c r="BL203" s="13" t="s">
        <v>169</v>
      </c>
      <c r="BM203" s="151" t="s">
        <v>1218</v>
      </c>
    </row>
    <row r="204" spans="2:65" s="1" customFormat="1" ht="22.15" customHeight="1" x14ac:dyDescent="0.2">
      <c r="B204" s="115"/>
      <c r="C204" s="141" t="s">
        <v>457</v>
      </c>
      <c r="D204" s="141" t="s">
        <v>165</v>
      </c>
      <c r="E204" s="142" t="s">
        <v>430</v>
      </c>
      <c r="F204" s="143" t="s">
        <v>431</v>
      </c>
      <c r="G204" s="144" t="s">
        <v>168</v>
      </c>
      <c r="H204" s="145">
        <v>1306.9359999999999</v>
      </c>
      <c r="I204" s="174">
        <v>0.2</v>
      </c>
      <c r="J204" s="175">
        <f t="shared" si="25"/>
        <v>261.387</v>
      </c>
      <c r="K204" s="147"/>
      <c r="L204" s="27"/>
      <c r="M204" s="148" t="s">
        <v>1</v>
      </c>
      <c r="N204" s="114" t="s">
        <v>39</v>
      </c>
      <c r="P204" s="149">
        <f t="shared" si="26"/>
        <v>0</v>
      </c>
      <c r="Q204" s="149">
        <v>0</v>
      </c>
      <c r="R204" s="149">
        <f t="shared" si="27"/>
        <v>0</v>
      </c>
      <c r="S204" s="149">
        <v>0</v>
      </c>
      <c r="T204" s="150">
        <f t="shared" si="28"/>
        <v>0</v>
      </c>
      <c r="AR204" s="151" t="s">
        <v>169</v>
      </c>
      <c r="AT204" s="151" t="s">
        <v>165</v>
      </c>
      <c r="AU204" s="151" t="s">
        <v>86</v>
      </c>
      <c r="AY204" s="13" t="s">
        <v>163</v>
      </c>
      <c r="BE204" s="152">
        <f t="shared" si="29"/>
        <v>0</v>
      </c>
      <c r="BF204" s="152">
        <f t="shared" si="30"/>
        <v>261.387</v>
      </c>
      <c r="BG204" s="152">
        <f t="shared" si="31"/>
        <v>0</v>
      </c>
      <c r="BH204" s="152">
        <f t="shared" si="32"/>
        <v>0</v>
      </c>
      <c r="BI204" s="152">
        <f t="shared" si="33"/>
        <v>0</v>
      </c>
      <c r="BJ204" s="13" t="s">
        <v>86</v>
      </c>
      <c r="BK204" s="153">
        <f t="shared" si="34"/>
        <v>261.387</v>
      </c>
      <c r="BL204" s="13" t="s">
        <v>169</v>
      </c>
      <c r="BM204" s="151" t="s">
        <v>1219</v>
      </c>
    </row>
    <row r="205" spans="2:65" s="1" customFormat="1" ht="13.9" customHeight="1" x14ac:dyDescent="0.2">
      <c r="B205" s="115"/>
      <c r="C205" s="141" t="s">
        <v>463</v>
      </c>
      <c r="D205" s="141" t="s">
        <v>165</v>
      </c>
      <c r="E205" s="142" t="s">
        <v>434</v>
      </c>
      <c r="F205" s="143" t="s">
        <v>435</v>
      </c>
      <c r="G205" s="144" t="s">
        <v>179</v>
      </c>
      <c r="H205" s="145">
        <v>265.96499999999997</v>
      </c>
      <c r="I205" s="174">
        <v>1.5</v>
      </c>
      <c r="J205" s="175">
        <f t="shared" si="25"/>
        <v>398.94799999999998</v>
      </c>
      <c r="K205" s="147"/>
      <c r="L205" s="27"/>
      <c r="M205" s="148" t="s">
        <v>1</v>
      </c>
      <c r="N205" s="114" t="s">
        <v>39</v>
      </c>
      <c r="P205" s="149">
        <f t="shared" si="26"/>
        <v>0</v>
      </c>
      <c r="Q205" s="149">
        <v>3.15E-5</v>
      </c>
      <c r="R205" s="149">
        <f t="shared" si="27"/>
        <v>8.3778974999999985E-3</v>
      </c>
      <c r="S205" s="149">
        <v>0</v>
      </c>
      <c r="T205" s="150">
        <f t="shared" si="28"/>
        <v>0</v>
      </c>
      <c r="AR205" s="151" t="s">
        <v>169</v>
      </c>
      <c r="AT205" s="151" t="s">
        <v>165</v>
      </c>
      <c r="AU205" s="151" t="s">
        <v>86</v>
      </c>
      <c r="AY205" s="13" t="s">
        <v>163</v>
      </c>
      <c r="BE205" s="152">
        <f t="shared" si="29"/>
        <v>0</v>
      </c>
      <c r="BF205" s="152">
        <f t="shared" si="30"/>
        <v>398.94799999999998</v>
      </c>
      <c r="BG205" s="152">
        <f t="shared" si="31"/>
        <v>0</v>
      </c>
      <c r="BH205" s="152">
        <f t="shared" si="32"/>
        <v>0</v>
      </c>
      <c r="BI205" s="152">
        <f t="shared" si="33"/>
        <v>0</v>
      </c>
      <c r="BJ205" s="13" t="s">
        <v>86</v>
      </c>
      <c r="BK205" s="153">
        <f t="shared" si="34"/>
        <v>398.94799999999998</v>
      </c>
      <c r="BL205" s="13" t="s">
        <v>169</v>
      </c>
      <c r="BM205" s="151" t="s">
        <v>1220</v>
      </c>
    </row>
    <row r="206" spans="2:65" s="1" customFormat="1" ht="22.15" customHeight="1" x14ac:dyDescent="0.2">
      <c r="B206" s="115"/>
      <c r="C206" s="141" t="s">
        <v>469</v>
      </c>
      <c r="D206" s="141" t="s">
        <v>165</v>
      </c>
      <c r="E206" s="142" t="s">
        <v>438</v>
      </c>
      <c r="F206" s="143" t="s">
        <v>439</v>
      </c>
      <c r="G206" s="144" t="s">
        <v>187</v>
      </c>
      <c r="H206" s="145">
        <v>19</v>
      </c>
      <c r="I206" s="174">
        <v>2.4900000000000002</v>
      </c>
      <c r="J206" s="175">
        <f t="shared" si="25"/>
        <v>47.31</v>
      </c>
      <c r="K206" s="147"/>
      <c r="L206" s="27"/>
      <c r="M206" s="148" t="s">
        <v>1</v>
      </c>
      <c r="N206" s="114" t="s">
        <v>39</v>
      </c>
      <c r="P206" s="149">
        <f t="shared" si="26"/>
        <v>0</v>
      </c>
      <c r="Q206" s="149">
        <v>3.4999999999999997E-5</v>
      </c>
      <c r="R206" s="149">
        <f t="shared" si="27"/>
        <v>6.649999999999999E-4</v>
      </c>
      <c r="S206" s="149">
        <v>0</v>
      </c>
      <c r="T206" s="150">
        <f t="shared" si="28"/>
        <v>0</v>
      </c>
      <c r="AR206" s="151" t="s">
        <v>169</v>
      </c>
      <c r="AT206" s="151" t="s">
        <v>165</v>
      </c>
      <c r="AU206" s="151" t="s">
        <v>86</v>
      </c>
      <c r="AY206" s="13" t="s">
        <v>163</v>
      </c>
      <c r="BE206" s="152">
        <f t="shared" si="29"/>
        <v>0</v>
      </c>
      <c r="BF206" s="152">
        <f t="shared" si="30"/>
        <v>47.31</v>
      </c>
      <c r="BG206" s="152">
        <f t="shared" si="31"/>
        <v>0</v>
      </c>
      <c r="BH206" s="152">
        <f t="shared" si="32"/>
        <v>0</v>
      </c>
      <c r="BI206" s="152">
        <f t="shared" si="33"/>
        <v>0</v>
      </c>
      <c r="BJ206" s="13" t="s">
        <v>86</v>
      </c>
      <c r="BK206" s="153">
        <f t="shared" si="34"/>
        <v>47.31</v>
      </c>
      <c r="BL206" s="13" t="s">
        <v>169</v>
      </c>
      <c r="BM206" s="151" t="s">
        <v>1221</v>
      </c>
    </row>
    <row r="207" spans="2:65" s="1" customFormat="1" ht="13.9" customHeight="1" x14ac:dyDescent="0.2">
      <c r="B207" s="115"/>
      <c r="C207" s="159" t="s">
        <v>473</v>
      </c>
      <c r="D207" s="159" t="s">
        <v>275</v>
      </c>
      <c r="E207" s="160" t="s">
        <v>442</v>
      </c>
      <c r="F207" s="161" t="s">
        <v>815</v>
      </c>
      <c r="G207" s="162" t="s">
        <v>187</v>
      </c>
      <c r="H207" s="163">
        <v>19</v>
      </c>
      <c r="I207" s="176">
        <v>20</v>
      </c>
      <c r="J207" s="177">
        <f t="shared" si="25"/>
        <v>380</v>
      </c>
      <c r="K207" s="164"/>
      <c r="L207" s="165"/>
      <c r="M207" s="166" t="s">
        <v>1</v>
      </c>
      <c r="N207" s="167" t="s">
        <v>39</v>
      </c>
      <c r="P207" s="149">
        <f t="shared" si="26"/>
        <v>0</v>
      </c>
      <c r="Q207" s="149">
        <v>8.0000000000000004E-4</v>
      </c>
      <c r="R207" s="149">
        <f t="shared" si="27"/>
        <v>1.52E-2</v>
      </c>
      <c r="S207" s="149">
        <v>0</v>
      </c>
      <c r="T207" s="150">
        <f t="shared" si="28"/>
        <v>0</v>
      </c>
      <c r="AR207" s="151" t="s">
        <v>197</v>
      </c>
      <c r="AT207" s="151" t="s">
        <v>275</v>
      </c>
      <c r="AU207" s="151" t="s">
        <v>86</v>
      </c>
      <c r="AY207" s="13" t="s">
        <v>163</v>
      </c>
      <c r="BE207" s="152">
        <f t="shared" si="29"/>
        <v>0</v>
      </c>
      <c r="BF207" s="152">
        <f t="shared" si="30"/>
        <v>380</v>
      </c>
      <c r="BG207" s="152">
        <f t="shared" si="31"/>
        <v>0</v>
      </c>
      <c r="BH207" s="152">
        <f t="shared" si="32"/>
        <v>0</v>
      </c>
      <c r="BI207" s="152">
        <f t="shared" si="33"/>
        <v>0</v>
      </c>
      <c r="BJ207" s="13" t="s">
        <v>86</v>
      </c>
      <c r="BK207" s="153">
        <f t="shared" si="34"/>
        <v>380</v>
      </c>
      <c r="BL207" s="13" t="s">
        <v>169</v>
      </c>
      <c r="BM207" s="151" t="s">
        <v>1222</v>
      </c>
    </row>
    <row r="208" spans="2:65" s="1" customFormat="1" ht="13.9" customHeight="1" x14ac:dyDescent="0.2">
      <c r="B208" s="115"/>
      <c r="C208" s="141" t="s">
        <v>477</v>
      </c>
      <c r="D208" s="141" t="s">
        <v>165</v>
      </c>
      <c r="E208" s="142" t="s">
        <v>450</v>
      </c>
      <c r="F208" s="143" t="s">
        <v>451</v>
      </c>
      <c r="G208" s="144" t="s">
        <v>179</v>
      </c>
      <c r="H208" s="145">
        <v>575.71500000000003</v>
      </c>
      <c r="I208" s="174">
        <v>2.82</v>
      </c>
      <c r="J208" s="175">
        <f t="shared" si="25"/>
        <v>1623.5160000000001</v>
      </c>
      <c r="K208" s="147"/>
      <c r="L208" s="27"/>
      <c r="M208" s="148" t="s">
        <v>1</v>
      </c>
      <c r="N208" s="114" t="s">
        <v>39</v>
      </c>
      <c r="P208" s="149">
        <f t="shared" si="26"/>
        <v>0</v>
      </c>
      <c r="Q208" s="149">
        <v>2.31E-4</v>
      </c>
      <c r="R208" s="149">
        <f t="shared" si="27"/>
        <v>0.13299016500000002</v>
      </c>
      <c r="S208" s="149">
        <v>0</v>
      </c>
      <c r="T208" s="150">
        <f t="shared" si="28"/>
        <v>0</v>
      </c>
      <c r="AR208" s="151" t="s">
        <v>169</v>
      </c>
      <c r="AT208" s="151" t="s">
        <v>165</v>
      </c>
      <c r="AU208" s="151" t="s">
        <v>86</v>
      </c>
      <c r="AY208" s="13" t="s">
        <v>163</v>
      </c>
      <c r="BE208" s="152">
        <f t="shared" si="29"/>
        <v>0</v>
      </c>
      <c r="BF208" s="152">
        <f t="shared" si="30"/>
        <v>1623.5160000000001</v>
      </c>
      <c r="BG208" s="152">
        <f t="shared" si="31"/>
        <v>0</v>
      </c>
      <c r="BH208" s="152">
        <f t="shared" si="32"/>
        <v>0</v>
      </c>
      <c r="BI208" s="152">
        <f t="shared" si="33"/>
        <v>0</v>
      </c>
      <c r="BJ208" s="13" t="s">
        <v>86</v>
      </c>
      <c r="BK208" s="153">
        <f t="shared" si="34"/>
        <v>1623.5160000000001</v>
      </c>
      <c r="BL208" s="13" t="s">
        <v>169</v>
      </c>
      <c r="BM208" s="151" t="s">
        <v>1223</v>
      </c>
    </row>
    <row r="209" spans="2:65" s="1" customFormat="1" ht="13.9" customHeight="1" x14ac:dyDescent="0.2">
      <c r="B209" s="115"/>
      <c r="C209" s="141" t="s">
        <v>481</v>
      </c>
      <c r="D209" s="141" t="s">
        <v>165</v>
      </c>
      <c r="E209" s="142" t="s">
        <v>454</v>
      </c>
      <c r="F209" s="143" t="s">
        <v>455</v>
      </c>
      <c r="G209" s="144" t="s">
        <v>179</v>
      </c>
      <c r="H209" s="145">
        <v>278.7</v>
      </c>
      <c r="I209" s="174">
        <v>3.55</v>
      </c>
      <c r="J209" s="175">
        <f t="shared" si="25"/>
        <v>989.38499999999999</v>
      </c>
      <c r="K209" s="147"/>
      <c r="L209" s="27"/>
      <c r="M209" s="148" t="s">
        <v>1</v>
      </c>
      <c r="N209" s="114" t="s">
        <v>39</v>
      </c>
      <c r="P209" s="149">
        <f t="shared" si="26"/>
        <v>0</v>
      </c>
      <c r="Q209" s="149">
        <v>1.5750000000000001E-4</v>
      </c>
      <c r="R209" s="149">
        <f t="shared" si="27"/>
        <v>4.3895249999999997E-2</v>
      </c>
      <c r="S209" s="149">
        <v>0</v>
      </c>
      <c r="T209" s="150">
        <f t="shared" si="28"/>
        <v>0</v>
      </c>
      <c r="AR209" s="151" t="s">
        <v>169</v>
      </c>
      <c r="AT209" s="151" t="s">
        <v>165</v>
      </c>
      <c r="AU209" s="151" t="s">
        <v>86</v>
      </c>
      <c r="AY209" s="13" t="s">
        <v>163</v>
      </c>
      <c r="BE209" s="152">
        <f t="shared" si="29"/>
        <v>0</v>
      </c>
      <c r="BF209" s="152">
        <f t="shared" si="30"/>
        <v>989.38499999999999</v>
      </c>
      <c r="BG209" s="152">
        <f t="shared" si="31"/>
        <v>0</v>
      </c>
      <c r="BH209" s="152">
        <f t="shared" si="32"/>
        <v>0</v>
      </c>
      <c r="BI209" s="152">
        <f t="shared" si="33"/>
        <v>0</v>
      </c>
      <c r="BJ209" s="13" t="s">
        <v>86</v>
      </c>
      <c r="BK209" s="153">
        <f t="shared" si="34"/>
        <v>989.38499999999999</v>
      </c>
      <c r="BL209" s="13" t="s">
        <v>169</v>
      </c>
      <c r="BM209" s="151" t="s">
        <v>1224</v>
      </c>
    </row>
    <row r="210" spans="2:65" s="1" customFormat="1" ht="13.9" customHeight="1" x14ac:dyDescent="0.2">
      <c r="B210" s="115"/>
      <c r="C210" s="141" t="s">
        <v>485</v>
      </c>
      <c r="D210" s="141" t="s">
        <v>165</v>
      </c>
      <c r="E210" s="142" t="s">
        <v>458</v>
      </c>
      <c r="F210" s="143" t="s">
        <v>459</v>
      </c>
      <c r="G210" s="144" t="s">
        <v>179</v>
      </c>
      <c r="H210" s="145">
        <v>319.935</v>
      </c>
      <c r="I210" s="174">
        <v>2</v>
      </c>
      <c r="J210" s="175">
        <f t="shared" si="25"/>
        <v>639.87</v>
      </c>
      <c r="K210" s="147"/>
      <c r="L210" s="27"/>
      <c r="M210" s="148" t="s">
        <v>1</v>
      </c>
      <c r="N210" s="114" t="s">
        <v>39</v>
      </c>
      <c r="P210" s="149">
        <f t="shared" si="26"/>
        <v>0</v>
      </c>
      <c r="Q210" s="149">
        <v>2.6249999999999998E-4</v>
      </c>
      <c r="R210" s="149">
        <f t="shared" si="27"/>
        <v>8.3982937499999993E-2</v>
      </c>
      <c r="S210" s="149">
        <v>0</v>
      </c>
      <c r="T210" s="150">
        <f t="shared" si="28"/>
        <v>0</v>
      </c>
      <c r="AR210" s="151" t="s">
        <v>169</v>
      </c>
      <c r="AT210" s="151" t="s">
        <v>165</v>
      </c>
      <c r="AU210" s="151" t="s">
        <v>86</v>
      </c>
      <c r="AY210" s="13" t="s">
        <v>163</v>
      </c>
      <c r="BE210" s="152">
        <f t="shared" si="29"/>
        <v>0</v>
      </c>
      <c r="BF210" s="152">
        <f t="shared" si="30"/>
        <v>639.87</v>
      </c>
      <c r="BG210" s="152">
        <f t="shared" si="31"/>
        <v>0</v>
      </c>
      <c r="BH210" s="152">
        <f t="shared" si="32"/>
        <v>0</v>
      </c>
      <c r="BI210" s="152">
        <f t="shared" si="33"/>
        <v>0</v>
      </c>
      <c r="BJ210" s="13" t="s">
        <v>86</v>
      </c>
      <c r="BK210" s="153">
        <f t="shared" si="34"/>
        <v>639.87</v>
      </c>
      <c r="BL210" s="13" t="s">
        <v>169</v>
      </c>
      <c r="BM210" s="151" t="s">
        <v>1225</v>
      </c>
    </row>
    <row r="211" spans="2:65" s="11" customFormat="1" ht="22.9" customHeight="1" x14ac:dyDescent="0.2">
      <c r="B211" s="132"/>
      <c r="D211" s="133" t="s">
        <v>72</v>
      </c>
      <c r="E211" s="140" t="s">
        <v>461</v>
      </c>
      <c r="F211" s="140" t="s">
        <v>462</v>
      </c>
      <c r="I211" s="171"/>
      <c r="J211" s="173">
        <f>BK211</f>
        <v>2502.3040000000001</v>
      </c>
      <c r="L211" s="132"/>
      <c r="M211" s="135"/>
      <c r="P211" s="136">
        <f>P212</f>
        <v>0</v>
      </c>
      <c r="R211" s="136">
        <f>R212</f>
        <v>0</v>
      </c>
      <c r="T211" s="137">
        <f>T212</f>
        <v>0</v>
      </c>
      <c r="AR211" s="133" t="s">
        <v>80</v>
      </c>
      <c r="AT211" s="138" t="s">
        <v>72</v>
      </c>
      <c r="AU211" s="138" t="s">
        <v>80</v>
      </c>
      <c r="AY211" s="133" t="s">
        <v>163</v>
      </c>
      <c r="BK211" s="139">
        <f>BK212</f>
        <v>2502.3040000000001</v>
      </c>
    </row>
    <row r="212" spans="2:65" s="1" customFormat="1" ht="22.15" customHeight="1" x14ac:dyDescent="0.2">
      <c r="B212" s="115"/>
      <c r="C212" s="141" t="s">
        <v>492</v>
      </c>
      <c r="D212" s="141" t="s">
        <v>165</v>
      </c>
      <c r="E212" s="142" t="s">
        <v>464</v>
      </c>
      <c r="F212" s="143" t="s">
        <v>465</v>
      </c>
      <c r="G212" s="144" t="s">
        <v>203</v>
      </c>
      <c r="H212" s="145">
        <v>312.78800000000001</v>
      </c>
      <c r="I212" s="174">
        <v>8</v>
      </c>
      <c r="J212" s="175">
        <f>ROUND(I212*H212,3)</f>
        <v>2502.3040000000001</v>
      </c>
      <c r="K212" s="147"/>
      <c r="L212" s="27"/>
      <c r="M212" s="148" t="s">
        <v>1</v>
      </c>
      <c r="N212" s="114" t="s">
        <v>39</v>
      </c>
      <c r="P212" s="149">
        <f>O212*H212</f>
        <v>0</v>
      </c>
      <c r="Q212" s="149">
        <v>0</v>
      </c>
      <c r="R212" s="149">
        <f>Q212*H212</f>
        <v>0</v>
      </c>
      <c r="S212" s="149">
        <v>0</v>
      </c>
      <c r="T212" s="150">
        <f>S212*H212</f>
        <v>0</v>
      </c>
      <c r="AR212" s="151" t="s">
        <v>169</v>
      </c>
      <c r="AT212" s="151" t="s">
        <v>165</v>
      </c>
      <c r="AU212" s="151" t="s">
        <v>86</v>
      </c>
      <c r="AY212" s="13" t="s">
        <v>163</v>
      </c>
      <c r="BE212" s="152">
        <f>IF(N212="základná",J212,0)</f>
        <v>0</v>
      </c>
      <c r="BF212" s="152">
        <f>IF(N212="znížená",J212,0)</f>
        <v>2502.3040000000001</v>
      </c>
      <c r="BG212" s="152">
        <f>IF(N212="zákl. prenesená",J212,0)</f>
        <v>0</v>
      </c>
      <c r="BH212" s="152">
        <f>IF(N212="zníž. prenesená",J212,0)</f>
        <v>0</v>
      </c>
      <c r="BI212" s="152">
        <f>IF(N212="nulová",J212,0)</f>
        <v>0</v>
      </c>
      <c r="BJ212" s="13" t="s">
        <v>86</v>
      </c>
      <c r="BK212" s="153">
        <f>ROUND(I212*H212,3)</f>
        <v>2502.3040000000001</v>
      </c>
      <c r="BL212" s="13" t="s">
        <v>169</v>
      </c>
      <c r="BM212" s="151" t="s">
        <v>1226</v>
      </c>
    </row>
    <row r="213" spans="2:65" s="11" customFormat="1" ht="25.9" customHeight="1" x14ac:dyDescent="0.2">
      <c r="B213" s="132"/>
      <c r="D213" s="133" t="s">
        <v>72</v>
      </c>
      <c r="E213" s="134" t="s">
        <v>229</v>
      </c>
      <c r="F213" s="134" t="s">
        <v>230</v>
      </c>
      <c r="I213" s="171"/>
      <c r="J213" s="172">
        <f>BK213</f>
        <v>122197.64799999999</v>
      </c>
      <c r="L213" s="132"/>
      <c r="M213" s="135"/>
      <c r="P213" s="136">
        <f>P214+P220+P235+P259+P265+P287+P289+P297+P304+P307</f>
        <v>0</v>
      </c>
      <c r="R213" s="136">
        <f>R214+R220+R235+R259+R265+R287+R289+R297+R304+R307</f>
        <v>18.976187014169998</v>
      </c>
      <c r="T213" s="137">
        <f>T214+T220+T235+T259+T265+T287+T289+T297+T304+T307</f>
        <v>0</v>
      </c>
      <c r="AR213" s="133" t="s">
        <v>86</v>
      </c>
      <c r="AT213" s="138" t="s">
        <v>72</v>
      </c>
      <c r="AU213" s="138" t="s">
        <v>73</v>
      </c>
      <c r="AY213" s="133" t="s">
        <v>163</v>
      </c>
      <c r="BK213" s="139">
        <f>BK214+BK220+BK235+BK259+BK265+BK287+BK289+BK297+BK304+BK307</f>
        <v>122197.64799999999</v>
      </c>
    </row>
    <row r="214" spans="2:65" s="11" customFormat="1" ht="22.9" customHeight="1" x14ac:dyDescent="0.2">
      <c r="B214" s="132"/>
      <c r="D214" s="133" t="s">
        <v>72</v>
      </c>
      <c r="E214" s="140" t="s">
        <v>467</v>
      </c>
      <c r="F214" s="140" t="s">
        <v>468</v>
      </c>
      <c r="I214" s="171"/>
      <c r="J214" s="173">
        <f>BK214</f>
        <v>1631.2429999999997</v>
      </c>
      <c r="L214" s="132"/>
      <c r="M214" s="135"/>
      <c r="P214" s="136">
        <f>SUM(P215:P219)</f>
        <v>0</v>
      </c>
      <c r="R214" s="136">
        <f>SUM(R215:R219)</f>
        <v>0.30315150000000002</v>
      </c>
      <c r="T214" s="137">
        <f>SUM(T215:T219)</f>
        <v>0</v>
      </c>
      <c r="AR214" s="133" t="s">
        <v>86</v>
      </c>
      <c r="AT214" s="138" t="s">
        <v>72</v>
      </c>
      <c r="AU214" s="138" t="s">
        <v>80</v>
      </c>
      <c r="AY214" s="133" t="s">
        <v>163</v>
      </c>
      <c r="BK214" s="139">
        <f>SUM(BK215:BK219)</f>
        <v>1631.2429999999997</v>
      </c>
    </row>
    <row r="215" spans="2:65" s="1" customFormat="1" ht="22.15" customHeight="1" x14ac:dyDescent="0.2">
      <c r="B215" s="115"/>
      <c r="C215" s="141" t="s">
        <v>496</v>
      </c>
      <c r="D215" s="141" t="s">
        <v>165</v>
      </c>
      <c r="E215" s="142" t="s">
        <v>470</v>
      </c>
      <c r="F215" s="143" t="s">
        <v>471</v>
      </c>
      <c r="G215" s="144" t="s">
        <v>168</v>
      </c>
      <c r="H215" s="145">
        <v>101</v>
      </c>
      <c r="I215" s="174">
        <v>3.4</v>
      </c>
      <c r="J215" s="175">
        <f>ROUND(I215*H215,3)</f>
        <v>343.4</v>
      </c>
      <c r="K215" s="147"/>
      <c r="L215" s="27"/>
      <c r="M215" s="148" t="s">
        <v>1</v>
      </c>
      <c r="N215" s="114" t="s">
        <v>39</v>
      </c>
      <c r="P215" s="149">
        <f>O215*H215</f>
        <v>0</v>
      </c>
      <c r="Q215" s="149">
        <v>7.4999999999999993E-5</v>
      </c>
      <c r="R215" s="149">
        <f>Q215*H215</f>
        <v>7.5749999999999993E-3</v>
      </c>
      <c r="S215" s="149">
        <v>0</v>
      </c>
      <c r="T215" s="150">
        <f>S215*H215</f>
        <v>0</v>
      </c>
      <c r="AR215" s="151" t="s">
        <v>233</v>
      </c>
      <c r="AT215" s="151" t="s">
        <v>165</v>
      </c>
      <c r="AU215" s="151" t="s">
        <v>86</v>
      </c>
      <c r="AY215" s="13" t="s">
        <v>163</v>
      </c>
      <c r="BE215" s="152">
        <f>IF(N215="základná",J215,0)</f>
        <v>0</v>
      </c>
      <c r="BF215" s="152">
        <f>IF(N215="znížená",J215,0)</f>
        <v>343.4</v>
      </c>
      <c r="BG215" s="152">
        <f>IF(N215="zákl. prenesená",J215,0)</f>
        <v>0</v>
      </c>
      <c r="BH215" s="152">
        <f>IF(N215="zníž. prenesená",J215,0)</f>
        <v>0</v>
      </c>
      <c r="BI215" s="152">
        <f>IF(N215="nulová",J215,0)</f>
        <v>0</v>
      </c>
      <c r="BJ215" s="13" t="s">
        <v>86</v>
      </c>
      <c r="BK215" s="153">
        <f>ROUND(I215*H215,3)</f>
        <v>343.4</v>
      </c>
      <c r="BL215" s="13" t="s">
        <v>233</v>
      </c>
      <c r="BM215" s="151" t="s">
        <v>1227</v>
      </c>
    </row>
    <row r="216" spans="2:65" s="1" customFormat="1" ht="13.9" customHeight="1" x14ac:dyDescent="0.2">
      <c r="B216" s="115"/>
      <c r="C216" s="159" t="s">
        <v>500</v>
      </c>
      <c r="D216" s="159" t="s">
        <v>275</v>
      </c>
      <c r="E216" s="160" t="s">
        <v>474</v>
      </c>
      <c r="F216" s="161" t="s">
        <v>475</v>
      </c>
      <c r="G216" s="162" t="s">
        <v>168</v>
      </c>
      <c r="H216" s="163">
        <v>111.1</v>
      </c>
      <c r="I216" s="176">
        <v>1.1499999999999999</v>
      </c>
      <c r="J216" s="177">
        <f>ROUND(I216*H216,3)</f>
        <v>127.765</v>
      </c>
      <c r="K216" s="164"/>
      <c r="L216" s="165"/>
      <c r="M216" s="166" t="s">
        <v>1</v>
      </c>
      <c r="N216" s="167" t="s">
        <v>39</v>
      </c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AR216" s="151" t="s">
        <v>401</v>
      </c>
      <c r="AT216" s="151" t="s">
        <v>275</v>
      </c>
      <c r="AU216" s="151" t="s">
        <v>86</v>
      </c>
      <c r="AY216" s="13" t="s">
        <v>163</v>
      </c>
      <c r="BE216" s="152">
        <f>IF(N216="základná",J216,0)</f>
        <v>0</v>
      </c>
      <c r="BF216" s="152">
        <f>IF(N216="znížená",J216,0)</f>
        <v>127.765</v>
      </c>
      <c r="BG216" s="152">
        <f>IF(N216="zákl. prenesená",J216,0)</f>
        <v>0</v>
      </c>
      <c r="BH216" s="152">
        <f>IF(N216="zníž. prenesená",J216,0)</f>
        <v>0</v>
      </c>
      <c r="BI216" s="152">
        <f>IF(N216="nulová",J216,0)</f>
        <v>0</v>
      </c>
      <c r="BJ216" s="13" t="s">
        <v>86</v>
      </c>
      <c r="BK216" s="153">
        <f>ROUND(I216*H216,3)</f>
        <v>127.765</v>
      </c>
      <c r="BL216" s="13" t="s">
        <v>233</v>
      </c>
      <c r="BM216" s="151" t="s">
        <v>1228</v>
      </c>
    </row>
    <row r="217" spans="2:65" s="1" customFormat="1" ht="13.9" customHeight="1" x14ac:dyDescent="0.2">
      <c r="B217" s="115"/>
      <c r="C217" s="141" t="s">
        <v>504</v>
      </c>
      <c r="D217" s="141" t="s">
        <v>165</v>
      </c>
      <c r="E217" s="142" t="s">
        <v>478</v>
      </c>
      <c r="F217" s="143" t="s">
        <v>479</v>
      </c>
      <c r="G217" s="144" t="s">
        <v>168</v>
      </c>
      <c r="H217" s="145">
        <v>5.5549999999999997</v>
      </c>
      <c r="I217" s="174">
        <v>11.06</v>
      </c>
      <c r="J217" s="175">
        <f>ROUND(I217*H217,3)</f>
        <v>61.438000000000002</v>
      </c>
      <c r="K217" s="147"/>
      <c r="L217" s="27"/>
      <c r="M217" s="148" t="s">
        <v>1</v>
      </c>
      <c r="N217" s="114" t="s">
        <v>39</v>
      </c>
      <c r="P217" s="149">
        <f>O217*H217</f>
        <v>0</v>
      </c>
      <c r="Q217" s="149">
        <v>2.3E-3</v>
      </c>
      <c r="R217" s="149">
        <f>Q217*H217</f>
        <v>1.27765E-2</v>
      </c>
      <c r="S217" s="149">
        <v>0</v>
      </c>
      <c r="T217" s="150">
        <f>S217*H217</f>
        <v>0</v>
      </c>
      <c r="AR217" s="151" t="s">
        <v>233</v>
      </c>
      <c r="AT217" s="151" t="s">
        <v>165</v>
      </c>
      <c r="AU217" s="151" t="s">
        <v>86</v>
      </c>
      <c r="AY217" s="13" t="s">
        <v>163</v>
      </c>
      <c r="BE217" s="152">
        <f>IF(N217="základná",J217,0)</f>
        <v>0</v>
      </c>
      <c r="BF217" s="152">
        <f>IF(N217="znížená",J217,0)</f>
        <v>61.438000000000002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3" t="s">
        <v>86</v>
      </c>
      <c r="BK217" s="153">
        <f>ROUND(I217*H217,3)</f>
        <v>61.438000000000002</v>
      </c>
      <c r="BL217" s="13" t="s">
        <v>233</v>
      </c>
      <c r="BM217" s="151" t="s">
        <v>1229</v>
      </c>
    </row>
    <row r="218" spans="2:65" s="1" customFormat="1" ht="22.15" customHeight="1" x14ac:dyDescent="0.2">
      <c r="B218" s="115"/>
      <c r="C218" s="141" t="s">
        <v>508</v>
      </c>
      <c r="D218" s="141" t="s">
        <v>165</v>
      </c>
      <c r="E218" s="142" t="s">
        <v>482</v>
      </c>
      <c r="F218" s="143" t="s">
        <v>483</v>
      </c>
      <c r="G218" s="144" t="s">
        <v>168</v>
      </c>
      <c r="H218" s="145">
        <v>80.8</v>
      </c>
      <c r="I218" s="174">
        <v>13.5</v>
      </c>
      <c r="J218" s="175">
        <f>ROUND(I218*H218,3)</f>
        <v>1090.8</v>
      </c>
      <c r="K218" s="147"/>
      <c r="L218" s="27"/>
      <c r="M218" s="148" t="s">
        <v>1</v>
      </c>
      <c r="N218" s="114" t="s">
        <v>39</v>
      </c>
      <c r="P218" s="149">
        <f>O218*H218</f>
        <v>0</v>
      </c>
      <c r="Q218" s="149">
        <v>3.5000000000000001E-3</v>
      </c>
      <c r="R218" s="149">
        <f>Q218*H218</f>
        <v>0.2828</v>
      </c>
      <c r="S218" s="149">
        <v>0</v>
      </c>
      <c r="T218" s="150">
        <f>S218*H218</f>
        <v>0</v>
      </c>
      <c r="AR218" s="151" t="s">
        <v>233</v>
      </c>
      <c r="AT218" s="151" t="s">
        <v>165</v>
      </c>
      <c r="AU218" s="151" t="s">
        <v>86</v>
      </c>
      <c r="AY218" s="13" t="s">
        <v>163</v>
      </c>
      <c r="BE218" s="152">
        <f>IF(N218="základná",J218,0)</f>
        <v>0</v>
      </c>
      <c r="BF218" s="152">
        <f>IF(N218="znížená",J218,0)</f>
        <v>1090.8</v>
      </c>
      <c r="BG218" s="152">
        <f>IF(N218="zákl. prenesená",J218,0)</f>
        <v>0</v>
      </c>
      <c r="BH218" s="152">
        <f>IF(N218="zníž. prenesená",J218,0)</f>
        <v>0</v>
      </c>
      <c r="BI218" s="152">
        <f>IF(N218="nulová",J218,0)</f>
        <v>0</v>
      </c>
      <c r="BJ218" s="13" t="s">
        <v>86</v>
      </c>
      <c r="BK218" s="153">
        <f>ROUND(I218*H218,3)</f>
        <v>1090.8</v>
      </c>
      <c r="BL218" s="13" t="s">
        <v>233</v>
      </c>
      <c r="BM218" s="151" t="s">
        <v>1230</v>
      </c>
    </row>
    <row r="219" spans="2:65" s="1" customFormat="1" ht="22.15" customHeight="1" x14ac:dyDescent="0.2">
      <c r="B219" s="115"/>
      <c r="C219" s="141" t="s">
        <v>512</v>
      </c>
      <c r="D219" s="141" t="s">
        <v>165</v>
      </c>
      <c r="E219" s="142" t="s">
        <v>486</v>
      </c>
      <c r="F219" s="143" t="s">
        <v>487</v>
      </c>
      <c r="G219" s="144" t="s">
        <v>488</v>
      </c>
      <c r="H219" s="146">
        <v>2.8</v>
      </c>
      <c r="I219" s="174">
        <v>2.8</v>
      </c>
      <c r="J219" s="175">
        <f>ROUND(I219*H219,3)</f>
        <v>7.84</v>
      </c>
      <c r="K219" s="147"/>
      <c r="L219" s="27"/>
      <c r="M219" s="148" t="s">
        <v>1</v>
      </c>
      <c r="N219" s="114" t="s">
        <v>39</v>
      </c>
      <c r="P219" s="149">
        <f>O219*H219</f>
        <v>0</v>
      </c>
      <c r="Q219" s="149">
        <v>0</v>
      </c>
      <c r="R219" s="149">
        <f>Q219*H219</f>
        <v>0</v>
      </c>
      <c r="S219" s="149">
        <v>0</v>
      </c>
      <c r="T219" s="150">
        <f>S219*H219</f>
        <v>0</v>
      </c>
      <c r="AR219" s="151" t="s">
        <v>233</v>
      </c>
      <c r="AT219" s="151" t="s">
        <v>165</v>
      </c>
      <c r="AU219" s="151" t="s">
        <v>86</v>
      </c>
      <c r="AY219" s="13" t="s">
        <v>163</v>
      </c>
      <c r="BE219" s="152">
        <f>IF(N219="základná",J219,0)</f>
        <v>0</v>
      </c>
      <c r="BF219" s="152">
        <f>IF(N219="znížená",J219,0)</f>
        <v>7.84</v>
      </c>
      <c r="BG219" s="152">
        <f>IF(N219="zákl. prenesená",J219,0)</f>
        <v>0</v>
      </c>
      <c r="BH219" s="152">
        <f>IF(N219="zníž. prenesená",J219,0)</f>
        <v>0</v>
      </c>
      <c r="BI219" s="152">
        <f>IF(N219="nulová",J219,0)</f>
        <v>0</v>
      </c>
      <c r="BJ219" s="13" t="s">
        <v>86</v>
      </c>
      <c r="BK219" s="153">
        <f>ROUND(I219*H219,3)</f>
        <v>7.84</v>
      </c>
      <c r="BL219" s="13" t="s">
        <v>233</v>
      </c>
      <c r="BM219" s="151" t="s">
        <v>1231</v>
      </c>
    </row>
    <row r="220" spans="2:65" s="11" customFormat="1" ht="22.9" customHeight="1" x14ac:dyDescent="0.2">
      <c r="B220" s="132"/>
      <c r="D220" s="133" t="s">
        <v>72</v>
      </c>
      <c r="E220" s="140" t="s">
        <v>490</v>
      </c>
      <c r="F220" s="140" t="s">
        <v>491</v>
      </c>
      <c r="I220" s="171"/>
      <c r="J220" s="173">
        <f>BK220</f>
        <v>37630.531999999992</v>
      </c>
      <c r="L220" s="132"/>
      <c r="M220" s="135"/>
      <c r="P220" s="136">
        <f>SUM(P221:P234)</f>
        <v>0</v>
      </c>
      <c r="R220" s="136">
        <f>SUM(R221:R234)</f>
        <v>5.3828886907999998</v>
      </c>
      <c r="T220" s="137">
        <f>SUM(T221:T234)</f>
        <v>0</v>
      </c>
      <c r="AR220" s="133" t="s">
        <v>86</v>
      </c>
      <c r="AT220" s="138" t="s">
        <v>72</v>
      </c>
      <c r="AU220" s="138" t="s">
        <v>80</v>
      </c>
      <c r="AY220" s="133" t="s">
        <v>163</v>
      </c>
      <c r="BK220" s="139">
        <f>SUM(BK221:BK234)</f>
        <v>37630.531999999992</v>
      </c>
    </row>
    <row r="221" spans="2:65" s="1" customFormat="1" ht="13.9" customHeight="1" x14ac:dyDescent="0.2">
      <c r="B221" s="115"/>
      <c r="C221" s="141" t="s">
        <v>518</v>
      </c>
      <c r="D221" s="141" t="s">
        <v>165</v>
      </c>
      <c r="E221" s="142" t="s">
        <v>1232</v>
      </c>
      <c r="F221" s="143" t="s">
        <v>1233</v>
      </c>
      <c r="G221" s="144" t="s">
        <v>168</v>
      </c>
      <c r="H221" s="145">
        <v>639.20000000000005</v>
      </c>
      <c r="I221" s="174">
        <v>0.89</v>
      </c>
      <c r="J221" s="175">
        <f t="shared" ref="J221:J234" si="35">ROUND(I221*H221,3)</f>
        <v>568.88800000000003</v>
      </c>
      <c r="K221" s="147"/>
      <c r="L221" s="27"/>
      <c r="M221" s="148" t="s">
        <v>1</v>
      </c>
      <c r="N221" s="114" t="s">
        <v>39</v>
      </c>
      <c r="P221" s="149">
        <f t="shared" ref="P221:P234" si="36">O221*H221</f>
        <v>0</v>
      </c>
      <c r="Q221" s="149">
        <v>1.9999999999999999E-6</v>
      </c>
      <c r="R221" s="149">
        <f t="shared" ref="R221:R234" si="37">Q221*H221</f>
        <v>1.2784000000000001E-3</v>
      </c>
      <c r="S221" s="149">
        <v>0</v>
      </c>
      <c r="T221" s="150">
        <f t="shared" ref="T221:T234" si="38">S221*H221</f>
        <v>0</v>
      </c>
      <c r="AR221" s="151" t="s">
        <v>233</v>
      </c>
      <c r="AT221" s="151" t="s">
        <v>165</v>
      </c>
      <c r="AU221" s="151" t="s">
        <v>86</v>
      </c>
      <c r="AY221" s="13" t="s">
        <v>163</v>
      </c>
      <c r="BE221" s="152">
        <f t="shared" ref="BE221:BE234" si="39">IF(N221="základná",J221,0)</f>
        <v>0</v>
      </c>
      <c r="BF221" s="152">
        <f t="shared" ref="BF221:BF234" si="40">IF(N221="znížená",J221,0)</f>
        <v>568.88800000000003</v>
      </c>
      <c r="BG221" s="152">
        <f t="shared" ref="BG221:BG234" si="41">IF(N221="zákl. prenesená",J221,0)</f>
        <v>0</v>
      </c>
      <c r="BH221" s="152">
        <f t="shared" ref="BH221:BH234" si="42">IF(N221="zníž. prenesená",J221,0)</f>
        <v>0</v>
      </c>
      <c r="BI221" s="152">
        <f t="shared" ref="BI221:BI234" si="43">IF(N221="nulová",J221,0)</f>
        <v>0</v>
      </c>
      <c r="BJ221" s="13" t="s">
        <v>86</v>
      </c>
      <c r="BK221" s="153">
        <f t="shared" ref="BK221:BK234" si="44">ROUND(I221*H221,3)</f>
        <v>568.88800000000003</v>
      </c>
      <c r="BL221" s="13" t="s">
        <v>233</v>
      </c>
      <c r="BM221" s="151" t="s">
        <v>1234</v>
      </c>
    </row>
    <row r="222" spans="2:65" s="1" customFormat="1" ht="22.15" customHeight="1" x14ac:dyDescent="0.2">
      <c r="B222" s="115"/>
      <c r="C222" s="159" t="s">
        <v>522</v>
      </c>
      <c r="D222" s="159" t="s">
        <v>275</v>
      </c>
      <c r="E222" s="160" t="s">
        <v>989</v>
      </c>
      <c r="F222" s="161" t="s">
        <v>990</v>
      </c>
      <c r="G222" s="162" t="s">
        <v>168</v>
      </c>
      <c r="H222" s="163">
        <v>676.28</v>
      </c>
      <c r="I222" s="176">
        <v>4.54</v>
      </c>
      <c r="J222" s="177">
        <f t="shared" si="35"/>
        <v>3070.3110000000001</v>
      </c>
      <c r="K222" s="164"/>
      <c r="L222" s="165"/>
      <c r="M222" s="166" t="s">
        <v>1</v>
      </c>
      <c r="N222" s="167" t="s">
        <v>39</v>
      </c>
      <c r="P222" s="149">
        <f t="shared" si="36"/>
        <v>0</v>
      </c>
      <c r="Q222" s="149">
        <v>5.13E-3</v>
      </c>
      <c r="R222" s="149">
        <f t="shared" si="37"/>
        <v>3.4693163999999999</v>
      </c>
      <c r="S222" s="149">
        <v>0</v>
      </c>
      <c r="T222" s="150">
        <f t="shared" si="38"/>
        <v>0</v>
      </c>
      <c r="AR222" s="151" t="s">
        <v>401</v>
      </c>
      <c r="AT222" s="151" t="s">
        <v>275</v>
      </c>
      <c r="AU222" s="151" t="s">
        <v>86</v>
      </c>
      <c r="AY222" s="13" t="s">
        <v>163</v>
      </c>
      <c r="BE222" s="152">
        <f t="shared" si="39"/>
        <v>0</v>
      </c>
      <c r="BF222" s="152">
        <f t="shared" si="40"/>
        <v>3070.3110000000001</v>
      </c>
      <c r="BG222" s="152">
        <f t="shared" si="41"/>
        <v>0</v>
      </c>
      <c r="BH222" s="152">
        <f t="shared" si="42"/>
        <v>0</v>
      </c>
      <c r="BI222" s="152">
        <f t="shared" si="43"/>
        <v>0</v>
      </c>
      <c r="BJ222" s="13" t="s">
        <v>86</v>
      </c>
      <c r="BK222" s="153">
        <f t="shared" si="44"/>
        <v>3070.3110000000001</v>
      </c>
      <c r="BL222" s="13" t="s">
        <v>233</v>
      </c>
      <c r="BM222" s="151" t="s">
        <v>1235</v>
      </c>
    </row>
    <row r="223" spans="2:65" s="1" customFormat="1" ht="13.9" customHeight="1" x14ac:dyDescent="0.2">
      <c r="B223" s="115"/>
      <c r="C223" s="159" t="s">
        <v>526</v>
      </c>
      <c r="D223" s="159" t="s">
        <v>275</v>
      </c>
      <c r="E223" s="160" t="s">
        <v>1236</v>
      </c>
      <c r="F223" s="161" t="s">
        <v>1237</v>
      </c>
      <c r="G223" s="162" t="s">
        <v>168</v>
      </c>
      <c r="H223" s="163">
        <v>26.84</v>
      </c>
      <c r="I223" s="176">
        <v>6.14</v>
      </c>
      <c r="J223" s="177">
        <f t="shared" si="35"/>
        <v>164.798</v>
      </c>
      <c r="K223" s="164"/>
      <c r="L223" s="165"/>
      <c r="M223" s="166" t="s">
        <v>1</v>
      </c>
      <c r="N223" s="167" t="s">
        <v>39</v>
      </c>
      <c r="P223" s="149">
        <f t="shared" si="36"/>
        <v>0</v>
      </c>
      <c r="Q223" s="149">
        <v>2E-3</v>
      </c>
      <c r="R223" s="149">
        <f t="shared" si="37"/>
        <v>5.3679999999999999E-2</v>
      </c>
      <c r="S223" s="149">
        <v>0</v>
      </c>
      <c r="T223" s="150">
        <f t="shared" si="38"/>
        <v>0</v>
      </c>
      <c r="AR223" s="151" t="s">
        <v>401</v>
      </c>
      <c r="AT223" s="151" t="s">
        <v>275</v>
      </c>
      <c r="AU223" s="151" t="s">
        <v>86</v>
      </c>
      <c r="AY223" s="13" t="s">
        <v>163</v>
      </c>
      <c r="BE223" s="152">
        <f t="shared" si="39"/>
        <v>0</v>
      </c>
      <c r="BF223" s="152">
        <f t="shared" si="40"/>
        <v>164.798</v>
      </c>
      <c r="BG223" s="152">
        <f t="shared" si="41"/>
        <v>0</v>
      </c>
      <c r="BH223" s="152">
        <f t="shared" si="42"/>
        <v>0</v>
      </c>
      <c r="BI223" s="152">
        <f t="shared" si="43"/>
        <v>0</v>
      </c>
      <c r="BJ223" s="13" t="s">
        <v>86</v>
      </c>
      <c r="BK223" s="153">
        <f t="shared" si="44"/>
        <v>164.798</v>
      </c>
      <c r="BL223" s="13" t="s">
        <v>233</v>
      </c>
      <c r="BM223" s="151" t="s">
        <v>1238</v>
      </c>
    </row>
    <row r="224" spans="2:65" s="1" customFormat="1" ht="22.15" customHeight="1" x14ac:dyDescent="0.2">
      <c r="B224" s="115"/>
      <c r="C224" s="141" t="s">
        <v>530</v>
      </c>
      <c r="D224" s="141" t="s">
        <v>165</v>
      </c>
      <c r="E224" s="142" t="s">
        <v>1239</v>
      </c>
      <c r="F224" s="143" t="s">
        <v>1240</v>
      </c>
      <c r="G224" s="144" t="s">
        <v>168</v>
      </c>
      <c r="H224" s="145">
        <v>643.22</v>
      </c>
      <c r="I224" s="174">
        <v>0.81</v>
      </c>
      <c r="J224" s="175">
        <f t="shared" si="35"/>
        <v>521.00800000000004</v>
      </c>
      <c r="K224" s="147"/>
      <c r="L224" s="27"/>
      <c r="M224" s="148" t="s">
        <v>1</v>
      </c>
      <c r="N224" s="114" t="s">
        <v>39</v>
      </c>
      <c r="P224" s="149">
        <f t="shared" si="36"/>
        <v>0</v>
      </c>
      <c r="Q224" s="149">
        <v>0</v>
      </c>
      <c r="R224" s="149">
        <f t="shared" si="37"/>
        <v>0</v>
      </c>
      <c r="S224" s="149">
        <v>0</v>
      </c>
      <c r="T224" s="150">
        <f t="shared" si="38"/>
        <v>0</v>
      </c>
      <c r="AR224" s="151" t="s">
        <v>233</v>
      </c>
      <c r="AT224" s="151" t="s">
        <v>165</v>
      </c>
      <c r="AU224" s="151" t="s">
        <v>86</v>
      </c>
      <c r="AY224" s="13" t="s">
        <v>163</v>
      </c>
      <c r="BE224" s="152">
        <f t="shared" si="39"/>
        <v>0</v>
      </c>
      <c r="BF224" s="152">
        <f t="shared" si="40"/>
        <v>521.00800000000004</v>
      </c>
      <c r="BG224" s="152">
        <f t="shared" si="41"/>
        <v>0</v>
      </c>
      <c r="BH224" s="152">
        <f t="shared" si="42"/>
        <v>0</v>
      </c>
      <c r="BI224" s="152">
        <f t="shared" si="43"/>
        <v>0</v>
      </c>
      <c r="BJ224" s="13" t="s">
        <v>86</v>
      </c>
      <c r="BK224" s="153">
        <f t="shared" si="44"/>
        <v>521.00800000000004</v>
      </c>
      <c r="BL224" s="13" t="s">
        <v>233</v>
      </c>
      <c r="BM224" s="151" t="s">
        <v>1241</v>
      </c>
    </row>
    <row r="225" spans="2:65" s="1" customFormat="1" ht="13.9" customHeight="1" x14ac:dyDescent="0.2">
      <c r="B225" s="115"/>
      <c r="C225" s="159" t="s">
        <v>534</v>
      </c>
      <c r="D225" s="159" t="s">
        <v>275</v>
      </c>
      <c r="E225" s="160" t="s">
        <v>1242</v>
      </c>
      <c r="F225" s="161" t="s">
        <v>1243</v>
      </c>
      <c r="G225" s="162" t="s">
        <v>203</v>
      </c>
      <c r="H225" s="163">
        <v>0.161</v>
      </c>
      <c r="I225" s="176">
        <v>1944.77</v>
      </c>
      <c r="J225" s="177">
        <f t="shared" si="35"/>
        <v>313.108</v>
      </c>
      <c r="K225" s="164"/>
      <c r="L225" s="165"/>
      <c r="M225" s="166" t="s">
        <v>1</v>
      </c>
      <c r="N225" s="167" t="s">
        <v>39</v>
      </c>
      <c r="P225" s="149">
        <f t="shared" si="36"/>
        <v>0</v>
      </c>
      <c r="Q225" s="149">
        <v>1</v>
      </c>
      <c r="R225" s="149">
        <f t="shared" si="37"/>
        <v>0.161</v>
      </c>
      <c r="S225" s="149">
        <v>0</v>
      </c>
      <c r="T225" s="150">
        <f t="shared" si="38"/>
        <v>0</v>
      </c>
      <c r="AR225" s="151" t="s">
        <v>401</v>
      </c>
      <c r="AT225" s="151" t="s">
        <v>275</v>
      </c>
      <c r="AU225" s="151" t="s">
        <v>86</v>
      </c>
      <c r="AY225" s="13" t="s">
        <v>163</v>
      </c>
      <c r="BE225" s="152">
        <f t="shared" si="39"/>
        <v>0</v>
      </c>
      <c r="BF225" s="152">
        <f t="shared" si="40"/>
        <v>313.108</v>
      </c>
      <c r="BG225" s="152">
        <f t="shared" si="41"/>
        <v>0</v>
      </c>
      <c r="BH225" s="152">
        <f t="shared" si="42"/>
        <v>0</v>
      </c>
      <c r="BI225" s="152">
        <f t="shared" si="43"/>
        <v>0</v>
      </c>
      <c r="BJ225" s="13" t="s">
        <v>86</v>
      </c>
      <c r="BK225" s="153">
        <f t="shared" si="44"/>
        <v>313.108</v>
      </c>
      <c r="BL225" s="13" t="s">
        <v>233</v>
      </c>
      <c r="BM225" s="151" t="s">
        <v>1244</v>
      </c>
    </row>
    <row r="226" spans="2:65" s="1" customFormat="1" ht="34.9" customHeight="1" x14ac:dyDescent="0.2">
      <c r="B226" s="115"/>
      <c r="C226" s="141" t="s">
        <v>282</v>
      </c>
      <c r="D226" s="141" t="s">
        <v>165</v>
      </c>
      <c r="E226" s="142" t="s">
        <v>493</v>
      </c>
      <c r="F226" s="143" t="s">
        <v>494</v>
      </c>
      <c r="G226" s="144" t="s">
        <v>168</v>
      </c>
      <c r="H226" s="145">
        <v>1232.0999999999999</v>
      </c>
      <c r="I226" s="174">
        <v>8.9</v>
      </c>
      <c r="J226" s="175">
        <f t="shared" si="35"/>
        <v>10965.69</v>
      </c>
      <c r="K226" s="147"/>
      <c r="L226" s="27"/>
      <c r="M226" s="148" t="s">
        <v>1</v>
      </c>
      <c r="N226" s="114" t="s">
        <v>39</v>
      </c>
      <c r="P226" s="149">
        <f t="shared" si="36"/>
        <v>0</v>
      </c>
      <c r="Q226" s="149">
        <v>9.8700000000000003E-4</v>
      </c>
      <c r="R226" s="149">
        <f t="shared" si="37"/>
        <v>1.2160826999999998</v>
      </c>
      <c r="S226" s="149">
        <v>0</v>
      </c>
      <c r="T226" s="150">
        <f t="shared" si="38"/>
        <v>0</v>
      </c>
      <c r="AR226" s="151" t="s">
        <v>233</v>
      </c>
      <c r="AT226" s="151" t="s">
        <v>165</v>
      </c>
      <c r="AU226" s="151" t="s">
        <v>86</v>
      </c>
      <c r="AY226" s="13" t="s">
        <v>163</v>
      </c>
      <c r="BE226" s="152">
        <f t="shared" si="39"/>
        <v>0</v>
      </c>
      <c r="BF226" s="152">
        <f t="shared" si="40"/>
        <v>10965.69</v>
      </c>
      <c r="BG226" s="152">
        <f t="shared" si="41"/>
        <v>0</v>
      </c>
      <c r="BH226" s="152">
        <f t="shared" si="42"/>
        <v>0</v>
      </c>
      <c r="BI226" s="152">
        <f t="shared" si="43"/>
        <v>0</v>
      </c>
      <c r="BJ226" s="13" t="s">
        <v>86</v>
      </c>
      <c r="BK226" s="153">
        <f t="shared" si="44"/>
        <v>10965.69</v>
      </c>
      <c r="BL226" s="13" t="s">
        <v>233</v>
      </c>
      <c r="BM226" s="151" t="s">
        <v>1245</v>
      </c>
    </row>
    <row r="227" spans="2:65" s="1" customFormat="1" ht="13.9" customHeight="1" x14ac:dyDescent="0.2">
      <c r="B227" s="115"/>
      <c r="C227" s="159" t="s">
        <v>541</v>
      </c>
      <c r="D227" s="159" t="s">
        <v>275</v>
      </c>
      <c r="E227" s="160" t="s">
        <v>497</v>
      </c>
      <c r="F227" s="161" t="s">
        <v>498</v>
      </c>
      <c r="G227" s="162" t="s">
        <v>168</v>
      </c>
      <c r="H227" s="163">
        <v>1355.31</v>
      </c>
      <c r="I227" s="176">
        <v>7</v>
      </c>
      <c r="J227" s="177">
        <f t="shared" si="35"/>
        <v>9487.17</v>
      </c>
      <c r="K227" s="164"/>
      <c r="L227" s="165"/>
      <c r="M227" s="166" t="s">
        <v>1</v>
      </c>
      <c r="N227" s="167" t="s">
        <v>39</v>
      </c>
      <c r="P227" s="149">
        <f t="shared" si="36"/>
        <v>0</v>
      </c>
      <c r="Q227" s="149">
        <v>0</v>
      </c>
      <c r="R227" s="149">
        <f t="shared" si="37"/>
        <v>0</v>
      </c>
      <c r="S227" s="149">
        <v>0</v>
      </c>
      <c r="T227" s="150">
        <f t="shared" si="38"/>
        <v>0</v>
      </c>
      <c r="AR227" s="151" t="s">
        <v>401</v>
      </c>
      <c r="AT227" s="151" t="s">
        <v>275</v>
      </c>
      <c r="AU227" s="151" t="s">
        <v>86</v>
      </c>
      <c r="AY227" s="13" t="s">
        <v>163</v>
      </c>
      <c r="BE227" s="152">
        <f t="shared" si="39"/>
        <v>0</v>
      </c>
      <c r="BF227" s="152">
        <f t="shared" si="40"/>
        <v>9487.17</v>
      </c>
      <c r="BG227" s="152">
        <f t="shared" si="41"/>
        <v>0</v>
      </c>
      <c r="BH227" s="152">
        <f t="shared" si="42"/>
        <v>0</v>
      </c>
      <c r="BI227" s="152">
        <f t="shared" si="43"/>
        <v>0</v>
      </c>
      <c r="BJ227" s="13" t="s">
        <v>86</v>
      </c>
      <c r="BK227" s="153">
        <f t="shared" si="44"/>
        <v>9487.17</v>
      </c>
      <c r="BL227" s="13" t="s">
        <v>233</v>
      </c>
      <c r="BM227" s="151" t="s">
        <v>1246</v>
      </c>
    </row>
    <row r="228" spans="2:65" s="1" customFormat="1" ht="13.9" customHeight="1" x14ac:dyDescent="0.2">
      <c r="B228" s="115"/>
      <c r="C228" s="159" t="s">
        <v>545</v>
      </c>
      <c r="D228" s="159" t="s">
        <v>275</v>
      </c>
      <c r="E228" s="160" t="s">
        <v>501</v>
      </c>
      <c r="F228" s="161" t="s">
        <v>502</v>
      </c>
      <c r="G228" s="162" t="s">
        <v>168</v>
      </c>
      <c r="H228" s="163">
        <v>1355.31</v>
      </c>
      <c r="I228" s="176">
        <v>7.5</v>
      </c>
      <c r="J228" s="177">
        <f t="shared" si="35"/>
        <v>10164.825000000001</v>
      </c>
      <c r="K228" s="164"/>
      <c r="L228" s="165"/>
      <c r="M228" s="166" t="s">
        <v>1</v>
      </c>
      <c r="N228" s="167" t="s">
        <v>39</v>
      </c>
      <c r="P228" s="149">
        <f t="shared" si="36"/>
        <v>0</v>
      </c>
      <c r="Q228" s="149">
        <v>0</v>
      </c>
      <c r="R228" s="149">
        <f t="shared" si="37"/>
        <v>0</v>
      </c>
      <c r="S228" s="149">
        <v>0</v>
      </c>
      <c r="T228" s="150">
        <f t="shared" si="38"/>
        <v>0</v>
      </c>
      <c r="AR228" s="151" t="s">
        <v>401</v>
      </c>
      <c r="AT228" s="151" t="s">
        <v>275</v>
      </c>
      <c r="AU228" s="151" t="s">
        <v>86</v>
      </c>
      <c r="AY228" s="13" t="s">
        <v>163</v>
      </c>
      <c r="BE228" s="152">
        <f t="shared" si="39"/>
        <v>0</v>
      </c>
      <c r="BF228" s="152">
        <f t="shared" si="40"/>
        <v>10164.825000000001</v>
      </c>
      <c r="BG228" s="152">
        <f t="shared" si="41"/>
        <v>0</v>
      </c>
      <c r="BH228" s="152">
        <f t="shared" si="42"/>
        <v>0</v>
      </c>
      <c r="BI228" s="152">
        <f t="shared" si="43"/>
        <v>0</v>
      </c>
      <c r="BJ228" s="13" t="s">
        <v>86</v>
      </c>
      <c r="BK228" s="153">
        <f t="shared" si="44"/>
        <v>10164.825000000001</v>
      </c>
      <c r="BL228" s="13" t="s">
        <v>233</v>
      </c>
      <c r="BM228" s="151" t="s">
        <v>1247</v>
      </c>
    </row>
    <row r="229" spans="2:65" s="1" customFormat="1" ht="13.9" customHeight="1" x14ac:dyDescent="0.2">
      <c r="B229" s="115"/>
      <c r="C229" s="141" t="s">
        <v>549</v>
      </c>
      <c r="D229" s="141" t="s">
        <v>165</v>
      </c>
      <c r="E229" s="142" t="s">
        <v>995</v>
      </c>
      <c r="F229" s="143" t="s">
        <v>996</v>
      </c>
      <c r="G229" s="144" t="s">
        <v>187</v>
      </c>
      <c r="H229" s="145">
        <v>4</v>
      </c>
      <c r="I229" s="174">
        <v>8.49</v>
      </c>
      <c r="J229" s="175">
        <f t="shared" si="35"/>
        <v>33.96</v>
      </c>
      <c r="K229" s="147"/>
      <c r="L229" s="27"/>
      <c r="M229" s="148" t="s">
        <v>1</v>
      </c>
      <c r="N229" s="114" t="s">
        <v>39</v>
      </c>
      <c r="P229" s="149">
        <f t="shared" si="36"/>
        <v>0</v>
      </c>
      <c r="Q229" s="149">
        <v>4.0000000000000003E-5</v>
      </c>
      <c r="R229" s="149">
        <f t="shared" si="37"/>
        <v>1.6000000000000001E-4</v>
      </c>
      <c r="S229" s="149">
        <v>0</v>
      </c>
      <c r="T229" s="150">
        <f t="shared" si="38"/>
        <v>0</v>
      </c>
      <c r="AR229" s="151" t="s">
        <v>233</v>
      </c>
      <c r="AT229" s="151" t="s">
        <v>165</v>
      </c>
      <c r="AU229" s="151" t="s">
        <v>86</v>
      </c>
      <c r="AY229" s="13" t="s">
        <v>163</v>
      </c>
      <c r="BE229" s="152">
        <f t="shared" si="39"/>
        <v>0</v>
      </c>
      <c r="BF229" s="152">
        <f t="shared" si="40"/>
        <v>33.96</v>
      </c>
      <c r="BG229" s="152">
        <f t="shared" si="41"/>
        <v>0</v>
      </c>
      <c r="BH229" s="152">
        <f t="shared" si="42"/>
        <v>0</v>
      </c>
      <c r="BI229" s="152">
        <f t="shared" si="43"/>
        <v>0</v>
      </c>
      <c r="BJ229" s="13" t="s">
        <v>86</v>
      </c>
      <c r="BK229" s="153">
        <f t="shared" si="44"/>
        <v>33.96</v>
      </c>
      <c r="BL229" s="13" t="s">
        <v>233</v>
      </c>
      <c r="BM229" s="151" t="s">
        <v>1248</v>
      </c>
    </row>
    <row r="230" spans="2:65" s="1" customFormat="1" ht="13.9" customHeight="1" x14ac:dyDescent="0.2">
      <c r="B230" s="115"/>
      <c r="C230" s="159" t="s">
        <v>553</v>
      </c>
      <c r="D230" s="159" t="s">
        <v>275</v>
      </c>
      <c r="E230" s="160" t="s">
        <v>998</v>
      </c>
      <c r="F230" s="161" t="s">
        <v>1249</v>
      </c>
      <c r="G230" s="162" t="s">
        <v>187</v>
      </c>
      <c r="H230" s="163">
        <v>4</v>
      </c>
      <c r="I230" s="176">
        <v>6.64</v>
      </c>
      <c r="J230" s="177">
        <f t="shared" si="35"/>
        <v>26.56</v>
      </c>
      <c r="K230" s="164"/>
      <c r="L230" s="165"/>
      <c r="M230" s="166" t="s">
        <v>1</v>
      </c>
      <c r="N230" s="167" t="s">
        <v>39</v>
      </c>
      <c r="P230" s="149">
        <f t="shared" si="36"/>
        <v>0</v>
      </c>
      <c r="Q230" s="149">
        <v>1.4999999999999999E-4</v>
      </c>
      <c r="R230" s="149">
        <f t="shared" si="37"/>
        <v>5.9999999999999995E-4</v>
      </c>
      <c r="S230" s="149">
        <v>0</v>
      </c>
      <c r="T230" s="150">
        <f t="shared" si="38"/>
        <v>0</v>
      </c>
      <c r="AR230" s="151" t="s">
        <v>401</v>
      </c>
      <c r="AT230" s="151" t="s">
        <v>275</v>
      </c>
      <c r="AU230" s="151" t="s">
        <v>86</v>
      </c>
      <c r="AY230" s="13" t="s">
        <v>163</v>
      </c>
      <c r="BE230" s="152">
        <f t="shared" si="39"/>
        <v>0</v>
      </c>
      <c r="BF230" s="152">
        <f t="shared" si="40"/>
        <v>26.56</v>
      </c>
      <c r="BG230" s="152">
        <f t="shared" si="41"/>
        <v>0</v>
      </c>
      <c r="BH230" s="152">
        <f t="shared" si="42"/>
        <v>0</v>
      </c>
      <c r="BI230" s="152">
        <f t="shared" si="43"/>
        <v>0</v>
      </c>
      <c r="BJ230" s="13" t="s">
        <v>86</v>
      </c>
      <c r="BK230" s="153">
        <f t="shared" si="44"/>
        <v>26.56</v>
      </c>
      <c r="BL230" s="13" t="s">
        <v>233</v>
      </c>
      <c r="BM230" s="151" t="s">
        <v>1250</v>
      </c>
    </row>
    <row r="231" spans="2:65" s="1" customFormat="1" ht="22.15" customHeight="1" x14ac:dyDescent="0.2">
      <c r="B231" s="115"/>
      <c r="C231" s="141" t="s">
        <v>557</v>
      </c>
      <c r="D231" s="141" t="s">
        <v>165</v>
      </c>
      <c r="E231" s="142" t="s">
        <v>505</v>
      </c>
      <c r="F231" s="143" t="s">
        <v>506</v>
      </c>
      <c r="G231" s="144" t="s">
        <v>179</v>
      </c>
      <c r="H231" s="145">
        <v>15.6</v>
      </c>
      <c r="I231" s="174">
        <v>10.77</v>
      </c>
      <c r="J231" s="175">
        <f t="shared" si="35"/>
        <v>168.012</v>
      </c>
      <c r="K231" s="147"/>
      <c r="L231" s="27"/>
      <c r="M231" s="148" t="s">
        <v>1</v>
      </c>
      <c r="N231" s="114" t="s">
        <v>39</v>
      </c>
      <c r="P231" s="149">
        <f t="shared" si="36"/>
        <v>0</v>
      </c>
      <c r="Q231" s="149">
        <v>3.2109E-5</v>
      </c>
      <c r="R231" s="149">
        <f t="shared" si="37"/>
        <v>5.0090040000000001E-4</v>
      </c>
      <c r="S231" s="149">
        <v>0</v>
      </c>
      <c r="T231" s="150">
        <f t="shared" si="38"/>
        <v>0</v>
      </c>
      <c r="AR231" s="151" t="s">
        <v>233</v>
      </c>
      <c r="AT231" s="151" t="s">
        <v>165</v>
      </c>
      <c r="AU231" s="151" t="s">
        <v>86</v>
      </c>
      <c r="AY231" s="13" t="s">
        <v>163</v>
      </c>
      <c r="BE231" s="152">
        <f t="shared" si="39"/>
        <v>0</v>
      </c>
      <c r="BF231" s="152">
        <f t="shared" si="40"/>
        <v>168.012</v>
      </c>
      <c r="BG231" s="152">
        <f t="shared" si="41"/>
        <v>0</v>
      </c>
      <c r="BH231" s="152">
        <f t="shared" si="42"/>
        <v>0</v>
      </c>
      <c r="BI231" s="152">
        <f t="shared" si="43"/>
        <v>0</v>
      </c>
      <c r="BJ231" s="13" t="s">
        <v>86</v>
      </c>
      <c r="BK231" s="153">
        <f t="shared" si="44"/>
        <v>168.012</v>
      </c>
      <c r="BL231" s="13" t="s">
        <v>233</v>
      </c>
      <c r="BM231" s="151" t="s">
        <v>1251</v>
      </c>
    </row>
    <row r="232" spans="2:65" s="1" customFormat="1" ht="22.15" customHeight="1" x14ac:dyDescent="0.2">
      <c r="B232" s="115"/>
      <c r="C232" s="141" t="s">
        <v>561</v>
      </c>
      <c r="D232" s="141" t="s">
        <v>165</v>
      </c>
      <c r="E232" s="142" t="s">
        <v>1002</v>
      </c>
      <c r="F232" s="143" t="s">
        <v>1003</v>
      </c>
      <c r="G232" s="144" t="s">
        <v>179</v>
      </c>
      <c r="H232" s="145">
        <v>112.8</v>
      </c>
      <c r="I232" s="174">
        <v>10.78</v>
      </c>
      <c r="J232" s="175">
        <f t="shared" si="35"/>
        <v>1215.9839999999999</v>
      </c>
      <c r="K232" s="147"/>
      <c r="L232" s="27"/>
      <c r="M232" s="148" t="s">
        <v>1</v>
      </c>
      <c r="N232" s="114" t="s">
        <v>39</v>
      </c>
      <c r="P232" s="149">
        <f t="shared" si="36"/>
        <v>0</v>
      </c>
      <c r="Q232" s="149">
        <v>3.2943E-5</v>
      </c>
      <c r="R232" s="149">
        <f t="shared" si="37"/>
        <v>3.7159704E-3</v>
      </c>
      <c r="S232" s="149">
        <v>0</v>
      </c>
      <c r="T232" s="150">
        <f t="shared" si="38"/>
        <v>0</v>
      </c>
      <c r="AR232" s="151" t="s">
        <v>233</v>
      </c>
      <c r="AT232" s="151" t="s">
        <v>165</v>
      </c>
      <c r="AU232" s="151" t="s">
        <v>86</v>
      </c>
      <c r="AY232" s="13" t="s">
        <v>163</v>
      </c>
      <c r="BE232" s="152">
        <f t="shared" si="39"/>
        <v>0</v>
      </c>
      <c r="BF232" s="152">
        <f t="shared" si="40"/>
        <v>1215.9839999999999</v>
      </c>
      <c r="BG232" s="152">
        <f t="shared" si="41"/>
        <v>0</v>
      </c>
      <c r="BH232" s="152">
        <f t="shared" si="42"/>
        <v>0</v>
      </c>
      <c r="BI232" s="152">
        <f t="shared" si="43"/>
        <v>0</v>
      </c>
      <c r="BJ232" s="13" t="s">
        <v>86</v>
      </c>
      <c r="BK232" s="153">
        <f t="shared" si="44"/>
        <v>1215.9839999999999</v>
      </c>
      <c r="BL232" s="13" t="s">
        <v>233</v>
      </c>
      <c r="BM232" s="151" t="s">
        <v>1252</v>
      </c>
    </row>
    <row r="233" spans="2:65" s="1" customFormat="1" ht="22.15" customHeight="1" x14ac:dyDescent="0.2">
      <c r="B233" s="115"/>
      <c r="C233" s="159" t="s">
        <v>565</v>
      </c>
      <c r="D233" s="159" t="s">
        <v>275</v>
      </c>
      <c r="E233" s="160" t="s">
        <v>509</v>
      </c>
      <c r="F233" s="161" t="s">
        <v>1253</v>
      </c>
      <c r="G233" s="162" t="s">
        <v>168</v>
      </c>
      <c r="H233" s="163">
        <v>60.170999999999999</v>
      </c>
      <c r="I233" s="176">
        <v>15.31</v>
      </c>
      <c r="J233" s="177">
        <f t="shared" si="35"/>
        <v>921.21799999999996</v>
      </c>
      <c r="K233" s="164"/>
      <c r="L233" s="165"/>
      <c r="M233" s="166" t="s">
        <v>1</v>
      </c>
      <c r="N233" s="167" t="s">
        <v>39</v>
      </c>
      <c r="P233" s="149">
        <f t="shared" si="36"/>
        <v>0</v>
      </c>
      <c r="Q233" s="149">
        <v>7.92E-3</v>
      </c>
      <c r="R233" s="149">
        <f t="shared" si="37"/>
        <v>0.47655431999999998</v>
      </c>
      <c r="S233" s="149">
        <v>0</v>
      </c>
      <c r="T233" s="150">
        <f t="shared" si="38"/>
        <v>0</v>
      </c>
      <c r="AR233" s="151" t="s">
        <v>401</v>
      </c>
      <c r="AT233" s="151" t="s">
        <v>275</v>
      </c>
      <c r="AU233" s="151" t="s">
        <v>86</v>
      </c>
      <c r="AY233" s="13" t="s">
        <v>163</v>
      </c>
      <c r="BE233" s="152">
        <f t="shared" si="39"/>
        <v>0</v>
      </c>
      <c r="BF233" s="152">
        <f t="shared" si="40"/>
        <v>921.21799999999996</v>
      </c>
      <c r="BG233" s="152">
        <f t="shared" si="41"/>
        <v>0</v>
      </c>
      <c r="BH233" s="152">
        <f t="shared" si="42"/>
        <v>0</v>
      </c>
      <c r="BI233" s="152">
        <f t="shared" si="43"/>
        <v>0</v>
      </c>
      <c r="BJ233" s="13" t="s">
        <v>86</v>
      </c>
      <c r="BK233" s="153">
        <f t="shared" si="44"/>
        <v>921.21799999999996</v>
      </c>
      <c r="BL233" s="13" t="s">
        <v>233</v>
      </c>
      <c r="BM233" s="151" t="s">
        <v>1254</v>
      </c>
    </row>
    <row r="234" spans="2:65" s="1" customFormat="1" ht="22.15" customHeight="1" x14ac:dyDescent="0.2">
      <c r="B234" s="115"/>
      <c r="C234" s="141" t="s">
        <v>569</v>
      </c>
      <c r="D234" s="141" t="s">
        <v>165</v>
      </c>
      <c r="E234" s="142" t="s">
        <v>513</v>
      </c>
      <c r="F234" s="143" t="s">
        <v>514</v>
      </c>
      <c r="G234" s="144" t="s">
        <v>488</v>
      </c>
      <c r="H234" s="146">
        <v>3</v>
      </c>
      <c r="I234" s="174">
        <v>3</v>
      </c>
      <c r="J234" s="175">
        <f t="shared" si="35"/>
        <v>9</v>
      </c>
      <c r="K234" s="147"/>
      <c r="L234" s="27"/>
      <c r="M234" s="148" t="s">
        <v>1</v>
      </c>
      <c r="N234" s="114" t="s">
        <v>39</v>
      </c>
      <c r="P234" s="149">
        <f t="shared" si="36"/>
        <v>0</v>
      </c>
      <c r="Q234" s="149">
        <v>0</v>
      </c>
      <c r="R234" s="149">
        <f t="shared" si="37"/>
        <v>0</v>
      </c>
      <c r="S234" s="149">
        <v>0</v>
      </c>
      <c r="T234" s="150">
        <f t="shared" si="38"/>
        <v>0</v>
      </c>
      <c r="AR234" s="151" t="s">
        <v>233</v>
      </c>
      <c r="AT234" s="151" t="s">
        <v>165</v>
      </c>
      <c r="AU234" s="151" t="s">
        <v>86</v>
      </c>
      <c r="AY234" s="13" t="s">
        <v>163</v>
      </c>
      <c r="BE234" s="152">
        <f t="shared" si="39"/>
        <v>0</v>
      </c>
      <c r="BF234" s="152">
        <f t="shared" si="40"/>
        <v>9</v>
      </c>
      <c r="BG234" s="152">
        <f t="shared" si="41"/>
        <v>0</v>
      </c>
      <c r="BH234" s="152">
        <f t="shared" si="42"/>
        <v>0</v>
      </c>
      <c r="BI234" s="152">
        <f t="shared" si="43"/>
        <v>0</v>
      </c>
      <c r="BJ234" s="13" t="s">
        <v>86</v>
      </c>
      <c r="BK234" s="153">
        <f t="shared" si="44"/>
        <v>9</v>
      </c>
      <c r="BL234" s="13" t="s">
        <v>233</v>
      </c>
      <c r="BM234" s="151" t="s">
        <v>1255</v>
      </c>
    </row>
    <row r="235" spans="2:65" s="11" customFormat="1" ht="22.9" customHeight="1" x14ac:dyDescent="0.2">
      <c r="B235" s="132"/>
      <c r="D235" s="133" t="s">
        <v>72</v>
      </c>
      <c r="E235" s="140" t="s">
        <v>516</v>
      </c>
      <c r="F235" s="140" t="s">
        <v>517</v>
      </c>
      <c r="I235" s="171"/>
      <c r="J235" s="173">
        <f>BK235</f>
        <v>52223.803</v>
      </c>
      <c r="L235" s="132"/>
      <c r="M235" s="135"/>
      <c r="P235" s="136">
        <f>SUM(P236:P258)</f>
        <v>0</v>
      </c>
      <c r="R235" s="136">
        <f>SUM(R236:R258)</f>
        <v>9.6495989500000015</v>
      </c>
      <c r="T235" s="137">
        <f>SUM(T236:T258)</f>
        <v>0</v>
      </c>
      <c r="AR235" s="133" t="s">
        <v>86</v>
      </c>
      <c r="AT235" s="138" t="s">
        <v>72</v>
      </c>
      <c r="AU235" s="138" t="s">
        <v>80</v>
      </c>
      <c r="AY235" s="133" t="s">
        <v>163</v>
      </c>
      <c r="BK235" s="139">
        <f>SUM(BK236:BK258)</f>
        <v>52223.803</v>
      </c>
    </row>
    <row r="236" spans="2:65" s="1" customFormat="1" ht="22.15" customHeight="1" x14ac:dyDescent="0.2">
      <c r="B236" s="115"/>
      <c r="C236" s="141" t="s">
        <v>573</v>
      </c>
      <c r="D236" s="141" t="s">
        <v>165</v>
      </c>
      <c r="E236" s="142" t="s">
        <v>519</v>
      </c>
      <c r="F236" s="143" t="s">
        <v>520</v>
      </c>
      <c r="G236" s="144" t="s">
        <v>168</v>
      </c>
      <c r="H236" s="145">
        <v>111.25</v>
      </c>
      <c r="I236" s="174">
        <v>6.21</v>
      </c>
      <c r="J236" s="175">
        <f t="shared" ref="J236:J258" si="45">ROUND(I236*H236,3)</f>
        <v>690.86300000000006</v>
      </c>
      <c r="K236" s="147"/>
      <c r="L236" s="27"/>
      <c r="M236" s="148" t="s">
        <v>1</v>
      </c>
      <c r="N236" s="114" t="s">
        <v>39</v>
      </c>
      <c r="P236" s="149">
        <f t="shared" ref="P236:P258" si="46">O236*H236</f>
        <v>0</v>
      </c>
      <c r="Q236" s="149">
        <v>3.62E-3</v>
      </c>
      <c r="R236" s="149">
        <f t="shared" ref="R236:R258" si="47">Q236*H236</f>
        <v>0.402725</v>
      </c>
      <c r="S236" s="149">
        <v>0</v>
      </c>
      <c r="T236" s="150">
        <f t="shared" ref="T236:T258" si="48">S236*H236</f>
        <v>0</v>
      </c>
      <c r="AR236" s="151" t="s">
        <v>233</v>
      </c>
      <c r="AT236" s="151" t="s">
        <v>165</v>
      </c>
      <c r="AU236" s="151" t="s">
        <v>86</v>
      </c>
      <c r="AY236" s="13" t="s">
        <v>163</v>
      </c>
      <c r="BE236" s="152">
        <f t="shared" ref="BE236:BE258" si="49">IF(N236="základná",J236,0)</f>
        <v>0</v>
      </c>
      <c r="BF236" s="152">
        <f t="shared" ref="BF236:BF258" si="50">IF(N236="znížená",J236,0)</f>
        <v>690.86300000000006</v>
      </c>
      <c r="BG236" s="152">
        <f t="shared" ref="BG236:BG258" si="51">IF(N236="zákl. prenesená",J236,0)</f>
        <v>0</v>
      </c>
      <c r="BH236" s="152">
        <f t="shared" ref="BH236:BH258" si="52">IF(N236="zníž. prenesená",J236,0)</f>
        <v>0</v>
      </c>
      <c r="BI236" s="152">
        <f t="shared" ref="BI236:BI258" si="53">IF(N236="nulová",J236,0)</f>
        <v>0</v>
      </c>
      <c r="BJ236" s="13" t="s">
        <v>86</v>
      </c>
      <c r="BK236" s="153">
        <f t="shared" ref="BK236:BK258" si="54">ROUND(I236*H236,3)</f>
        <v>690.86300000000006</v>
      </c>
      <c r="BL236" s="13" t="s">
        <v>233</v>
      </c>
      <c r="BM236" s="151" t="s">
        <v>1256</v>
      </c>
    </row>
    <row r="237" spans="2:65" s="1" customFormat="1" ht="22.15" customHeight="1" x14ac:dyDescent="0.2">
      <c r="B237" s="115"/>
      <c r="C237" s="159" t="s">
        <v>577</v>
      </c>
      <c r="D237" s="159" t="s">
        <v>275</v>
      </c>
      <c r="E237" s="160" t="s">
        <v>527</v>
      </c>
      <c r="F237" s="161" t="s">
        <v>528</v>
      </c>
      <c r="G237" s="162" t="s">
        <v>168</v>
      </c>
      <c r="H237" s="163">
        <v>116.813</v>
      </c>
      <c r="I237" s="176">
        <v>32.89</v>
      </c>
      <c r="J237" s="177">
        <f t="shared" si="45"/>
        <v>3841.98</v>
      </c>
      <c r="K237" s="164"/>
      <c r="L237" s="165"/>
      <c r="M237" s="166" t="s">
        <v>1</v>
      </c>
      <c r="N237" s="167" t="s">
        <v>39</v>
      </c>
      <c r="P237" s="149">
        <f t="shared" si="46"/>
        <v>0</v>
      </c>
      <c r="Q237" s="149">
        <v>4.7999999999999996E-3</v>
      </c>
      <c r="R237" s="149">
        <f t="shared" si="47"/>
        <v>0.56070239999999993</v>
      </c>
      <c r="S237" s="149">
        <v>0</v>
      </c>
      <c r="T237" s="150">
        <f t="shared" si="48"/>
        <v>0</v>
      </c>
      <c r="AR237" s="151" t="s">
        <v>401</v>
      </c>
      <c r="AT237" s="151" t="s">
        <v>275</v>
      </c>
      <c r="AU237" s="151" t="s">
        <v>86</v>
      </c>
      <c r="AY237" s="13" t="s">
        <v>163</v>
      </c>
      <c r="BE237" s="152">
        <f t="shared" si="49"/>
        <v>0</v>
      </c>
      <c r="BF237" s="152">
        <f t="shared" si="50"/>
        <v>3841.98</v>
      </c>
      <c r="BG237" s="152">
        <f t="shared" si="51"/>
        <v>0</v>
      </c>
      <c r="BH237" s="152">
        <f t="shared" si="52"/>
        <v>0</v>
      </c>
      <c r="BI237" s="152">
        <f t="shared" si="53"/>
        <v>0</v>
      </c>
      <c r="BJ237" s="13" t="s">
        <v>86</v>
      </c>
      <c r="BK237" s="153">
        <f t="shared" si="54"/>
        <v>3841.98</v>
      </c>
      <c r="BL237" s="13" t="s">
        <v>233</v>
      </c>
      <c r="BM237" s="151" t="s">
        <v>1257</v>
      </c>
    </row>
    <row r="238" spans="2:65" s="1" customFormat="1" ht="22.15" customHeight="1" x14ac:dyDescent="0.2">
      <c r="B238" s="115"/>
      <c r="C238" s="159" t="s">
        <v>581</v>
      </c>
      <c r="D238" s="159" t="s">
        <v>275</v>
      </c>
      <c r="E238" s="160" t="s">
        <v>523</v>
      </c>
      <c r="F238" s="161" t="s">
        <v>524</v>
      </c>
      <c r="G238" s="162" t="s">
        <v>168</v>
      </c>
      <c r="H238" s="163">
        <v>15.75</v>
      </c>
      <c r="I238" s="176">
        <v>25.78</v>
      </c>
      <c r="J238" s="177">
        <f t="shared" si="45"/>
        <v>406.03500000000003</v>
      </c>
      <c r="K238" s="164"/>
      <c r="L238" s="165"/>
      <c r="M238" s="166" t="s">
        <v>1</v>
      </c>
      <c r="N238" s="167" t="s">
        <v>39</v>
      </c>
      <c r="P238" s="149">
        <f t="shared" si="46"/>
        <v>0</v>
      </c>
      <c r="Q238" s="149">
        <v>4.1999999999999997E-3</v>
      </c>
      <c r="R238" s="149">
        <f t="shared" si="47"/>
        <v>6.615E-2</v>
      </c>
      <c r="S238" s="149">
        <v>0</v>
      </c>
      <c r="T238" s="150">
        <f t="shared" si="48"/>
        <v>0</v>
      </c>
      <c r="AR238" s="151" t="s">
        <v>401</v>
      </c>
      <c r="AT238" s="151" t="s">
        <v>275</v>
      </c>
      <c r="AU238" s="151" t="s">
        <v>86</v>
      </c>
      <c r="AY238" s="13" t="s">
        <v>163</v>
      </c>
      <c r="BE238" s="152">
        <f t="shared" si="49"/>
        <v>0</v>
      </c>
      <c r="BF238" s="152">
        <f t="shared" si="50"/>
        <v>406.03500000000003</v>
      </c>
      <c r="BG238" s="152">
        <f t="shared" si="51"/>
        <v>0</v>
      </c>
      <c r="BH238" s="152">
        <f t="shared" si="52"/>
        <v>0</v>
      </c>
      <c r="BI238" s="152">
        <f t="shared" si="53"/>
        <v>0</v>
      </c>
      <c r="BJ238" s="13" t="s">
        <v>86</v>
      </c>
      <c r="BK238" s="153">
        <f t="shared" si="54"/>
        <v>406.03500000000003</v>
      </c>
      <c r="BL238" s="13" t="s">
        <v>233</v>
      </c>
      <c r="BM238" s="151" t="s">
        <v>1258</v>
      </c>
    </row>
    <row r="239" spans="2:65" s="1" customFormat="1" ht="22.15" customHeight="1" x14ac:dyDescent="0.2">
      <c r="B239" s="115"/>
      <c r="C239" s="141" t="s">
        <v>585</v>
      </c>
      <c r="D239" s="141" t="s">
        <v>165</v>
      </c>
      <c r="E239" s="142" t="s">
        <v>531</v>
      </c>
      <c r="F239" s="143" t="s">
        <v>1259</v>
      </c>
      <c r="G239" s="144" t="s">
        <v>168</v>
      </c>
      <c r="H239" s="145">
        <v>515.9</v>
      </c>
      <c r="I239" s="174">
        <v>6.88</v>
      </c>
      <c r="J239" s="175">
        <f t="shared" si="45"/>
        <v>3549.3919999999998</v>
      </c>
      <c r="K239" s="147"/>
      <c r="L239" s="27"/>
      <c r="M239" s="148" t="s">
        <v>1</v>
      </c>
      <c r="N239" s="114" t="s">
        <v>39</v>
      </c>
      <c r="P239" s="149">
        <f t="shared" si="46"/>
        <v>0</v>
      </c>
      <c r="Q239" s="149">
        <v>1.1590000000000001E-3</v>
      </c>
      <c r="R239" s="149">
        <f t="shared" si="47"/>
        <v>0.59792810000000007</v>
      </c>
      <c r="S239" s="149">
        <v>0</v>
      </c>
      <c r="T239" s="150">
        <f t="shared" si="48"/>
        <v>0</v>
      </c>
      <c r="AR239" s="151" t="s">
        <v>233</v>
      </c>
      <c r="AT239" s="151" t="s">
        <v>165</v>
      </c>
      <c r="AU239" s="151" t="s">
        <v>86</v>
      </c>
      <c r="AY239" s="13" t="s">
        <v>163</v>
      </c>
      <c r="BE239" s="152">
        <f t="shared" si="49"/>
        <v>0</v>
      </c>
      <c r="BF239" s="152">
        <f t="shared" si="50"/>
        <v>3549.3919999999998</v>
      </c>
      <c r="BG239" s="152">
        <f t="shared" si="51"/>
        <v>0</v>
      </c>
      <c r="BH239" s="152">
        <f t="shared" si="52"/>
        <v>0</v>
      </c>
      <c r="BI239" s="152">
        <f t="shared" si="53"/>
        <v>0</v>
      </c>
      <c r="BJ239" s="13" t="s">
        <v>86</v>
      </c>
      <c r="BK239" s="153">
        <f t="shared" si="54"/>
        <v>3549.3919999999998</v>
      </c>
      <c r="BL239" s="13" t="s">
        <v>233</v>
      </c>
      <c r="BM239" s="151" t="s">
        <v>1260</v>
      </c>
    </row>
    <row r="240" spans="2:65" s="1" customFormat="1" ht="22.15" customHeight="1" x14ac:dyDescent="0.2">
      <c r="B240" s="115"/>
      <c r="C240" s="159" t="s">
        <v>589</v>
      </c>
      <c r="D240" s="159" t="s">
        <v>275</v>
      </c>
      <c r="E240" s="160" t="s">
        <v>535</v>
      </c>
      <c r="F240" s="161" t="s">
        <v>536</v>
      </c>
      <c r="G240" s="162" t="s">
        <v>168</v>
      </c>
      <c r="H240" s="163">
        <v>567.49</v>
      </c>
      <c r="I240" s="176">
        <v>15.25</v>
      </c>
      <c r="J240" s="177">
        <f t="shared" si="45"/>
        <v>8654.223</v>
      </c>
      <c r="K240" s="164"/>
      <c r="L240" s="165"/>
      <c r="M240" s="166" t="s">
        <v>1</v>
      </c>
      <c r="N240" s="167" t="s">
        <v>39</v>
      </c>
      <c r="P240" s="149">
        <f t="shared" si="46"/>
        <v>0</v>
      </c>
      <c r="Q240" s="149">
        <v>3.4299999999999999E-3</v>
      </c>
      <c r="R240" s="149">
        <f t="shared" si="47"/>
        <v>1.9464907</v>
      </c>
      <c r="S240" s="149">
        <v>0</v>
      </c>
      <c r="T240" s="150">
        <f t="shared" si="48"/>
        <v>0</v>
      </c>
      <c r="AR240" s="151" t="s">
        <v>401</v>
      </c>
      <c r="AT240" s="151" t="s">
        <v>275</v>
      </c>
      <c r="AU240" s="151" t="s">
        <v>86</v>
      </c>
      <c r="AY240" s="13" t="s">
        <v>163</v>
      </c>
      <c r="BE240" s="152">
        <f t="shared" si="49"/>
        <v>0</v>
      </c>
      <c r="BF240" s="152">
        <f t="shared" si="50"/>
        <v>8654.223</v>
      </c>
      <c r="BG240" s="152">
        <f t="shared" si="51"/>
        <v>0</v>
      </c>
      <c r="BH240" s="152">
        <f t="shared" si="52"/>
        <v>0</v>
      </c>
      <c r="BI240" s="152">
        <f t="shared" si="53"/>
        <v>0</v>
      </c>
      <c r="BJ240" s="13" t="s">
        <v>86</v>
      </c>
      <c r="BK240" s="153">
        <f t="shared" si="54"/>
        <v>8654.223</v>
      </c>
      <c r="BL240" s="13" t="s">
        <v>233</v>
      </c>
      <c r="BM240" s="151" t="s">
        <v>1261</v>
      </c>
    </row>
    <row r="241" spans="2:65" s="1" customFormat="1" ht="13.9" customHeight="1" x14ac:dyDescent="0.2">
      <c r="B241" s="115"/>
      <c r="C241" s="159" t="s">
        <v>593</v>
      </c>
      <c r="D241" s="159" t="s">
        <v>275</v>
      </c>
      <c r="E241" s="160" t="s">
        <v>1025</v>
      </c>
      <c r="F241" s="161" t="s">
        <v>1262</v>
      </c>
      <c r="G241" s="162" t="s">
        <v>187</v>
      </c>
      <c r="H241" s="163">
        <v>440</v>
      </c>
      <c r="I241" s="176">
        <v>9.9</v>
      </c>
      <c r="J241" s="177">
        <f t="shared" si="45"/>
        <v>4356</v>
      </c>
      <c r="K241" s="164"/>
      <c r="L241" s="165"/>
      <c r="M241" s="166" t="s">
        <v>1</v>
      </c>
      <c r="N241" s="167" t="s">
        <v>39</v>
      </c>
      <c r="P241" s="149">
        <f t="shared" si="46"/>
        <v>0</v>
      </c>
      <c r="Q241" s="149">
        <v>0</v>
      </c>
      <c r="R241" s="149">
        <f t="shared" si="47"/>
        <v>0</v>
      </c>
      <c r="S241" s="149">
        <v>0</v>
      </c>
      <c r="T241" s="150">
        <f t="shared" si="48"/>
        <v>0</v>
      </c>
      <c r="AR241" s="151" t="s">
        <v>401</v>
      </c>
      <c r="AT241" s="151" t="s">
        <v>275</v>
      </c>
      <c r="AU241" s="151" t="s">
        <v>86</v>
      </c>
      <c r="AY241" s="13" t="s">
        <v>163</v>
      </c>
      <c r="BE241" s="152">
        <f t="shared" si="49"/>
        <v>0</v>
      </c>
      <c r="BF241" s="152">
        <f t="shared" si="50"/>
        <v>4356</v>
      </c>
      <c r="BG241" s="152">
        <f t="shared" si="51"/>
        <v>0</v>
      </c>
      <c r="BH241" s="152">
        <f t="shared" si="52"/>
        <v>0</v>
      </c>
      <c r="BI241" s="152">
        <f t="shared" si="53"/>
        <v>0</v>
      </c>
      <c r="BJ241" s="13" t="s">
        <v>86</v>
      </c>
      <c r="BK241" s="153">
        <f t="shared" si="54"/>
        <v>4356</v>
      </c>
      <c r="BL241" s="13" t="s">
        <v>233</v>
      </c>
      <c r="BM241" s="151" t="s">
        <v>1263</v>
      </c>
    </row>
    <row r="242" spans="2:65" s="1" customFormat="1" ht="22.15" customHeight="1" x14ac:dyDescent="0.2">
      <c r="B242" s="115"/>
      <c r="C242" s="141" t="s">
        <v>597</v>
      </c>
      <c r="D242" s="141" t="s">
        <v>165</v>
      </c>
      <c r="E242" s="142" t="s">
        <v>1011</v>
      </c>
      <c r="F242" s="143" t="s">
        <v>1012</v>
      </c>
      <c r="G242" s="144" t="s">
        <v>168</v>
      </c>
      <c r="H242" s="145">
        <v>515.9</v>
      </c>
      <c r="I242" s="174">
        <v>1.63</v>
      </c>
      <c r="J242" s="175">
        <f t="shared" si="45"/>
        <v>840.91700000000003</v>
      </c>
      <c r="K242" s="147"/>
      <c r="L242" s="27"/>
      <c r="M242" s="148" t="s">
        <v>1</v>
      </c>
      <c r="N242" s="114" t="s">
        <v>39</v>
      </c>
      <c r="P242" s="149">
        <f t="shared" si="46"/>
        <v>0</v>
      </c>
      <c r="Q242" s="149">
        <v>0</v>
      </c>
      <c r="R242" s="149">
        <f t="shared" si="47"/>
        <v>0</v>
      </c>
      <c r="S242" s="149">
        <v>0</v>
      </c>
      <c r="T242" s="150">
        <f t="shared" si="48"/>
        <v>0</v>
      </c>
      <c r="AR242" s="151" t="s">
        <v>233</v>
      </c>
      <c r="AT242" s="151" t="s">
        <v>165</v>
      </c>
      <c r="AU242" s="151" t="s">
        <v>86</v>
      </c>
      <c r="AY242" s="13" t="s">
        <v>163</v>
      </c>
      <c r="BE242" s="152">
        <f t="shared" si="49"/>
        <v>0</v>
      </c>
      <c r="BF242" s="152">
        <f t="shared" si="50"/>
        <v>840.91700000000003</v>
      </c>
      <c r="BG242" s="152">
        <f t="shared" si="51"/>
        <v>0</v>
      </c>
      <c r="BH242" s="152">
        <f t="shared" si="52"/>
        <v>0</v>
      </c>
      <c r="BI242" s="152">
        <f t="shared" si="53"/>
        <v>0</v>
      </c>
      <c r="BJ242" s="13" t="s">
        <v>86</v>
      </c>
      <c r="BK242" s="153">
        <f t="shared" si="54"/>
        <v>840.91700000000003</v>
      </c>
      <c r="BL242" s="13" t="s">
        <v>233</v>
      </c>
      <c r="BM242" s="151" t="s">
        <v>1264</v>
      </c>
    </row>
    <row r="243" spans="2:65" s="1" customFormat="1" ht="22.15" customHeight="1" x14ac:dyDescent="0.2">
      <c r="B243" s="115"/>
      <c r="C243" s="159" t="s">
        <v>601</v>
      </c>
      <c r="D243" s="159" t="s">
        <v>275</v>
      </c>
      <c r="E243" s="160" t="s">
        <v>1014</v>
      </c>
      <c r="F243" s="161" t="s">
        <v>1015</v>
      </c>
      <c r="G243" s="162" t="s">
        <v>303</v>
      </c>
      <c r="H243" s="163">
        <v>67.066999999999993</v>
      </c>
      <c r="I243" s="176">
        <v>113.4</v>
      </c>
      <c r="J243" s="177">
        <f t="shared" si="45"/>
        <v>7605.3980000000001</v>
      </c>
      <c r="K243" s="164"/>
      <c r="L243" s="165"/>
      <c r="M243" s="166" t="s">
        <v>1</v>
      </c>
      <c r="N243" s="167" t="s">
        <v>39</v>
      </c>
      <c r="P243" s="149">
        <f t="shared" si="46"/>
        <v>0</v>
      </c>
      <c r="Q243" s="149">
        <v>2.4500000000000001E-2</v>
      </c>
      <c r="R243" s="149">
        <f t="shared" si="47"/>
        <v>1.6431414999999998</v>
      </c>
      <c r="S243" s="149">
        <v>0</v>
      </c>
      <c r="T243" s="150">
        <f t="shared" si="48"/>
        <v>0</v>
      </c>
      <c r="AR243" s="151" t="s">
        <v>401</v>
      </c>
      <c r="AT243" s="151" t="s">
        <v>275</v>
      </c>
      <c r="AU243" s="151" t="s">
        <v>86</v>
      </c>
      <c r="AY243" s="13" t="s">
        <v>163</v>
      </c>
      <c r="BE243" s="152">
        <f t="shared" si="49"/>
        <v>0</v>
      </c>
      <c r="BF243" s="152">
        <f t="shared" si="50"/>
        <v>7605.3980000000001</v>
      </c>
      <c r="BG243" s="152">
        <f t="shared" si="51"/>
        <v>0</v>
      </c>
      <c r="BH243" s="152">
        <f t="shared" si="52"/>
        <v>0</v>
      </c>
      <c r="BI243" s="152">
        <f t="shared" si="53"/>
        <v>0</v>
      </c>
      <c r="BJ243" s="13" t="s">
        <v>86</v>
      </c>
      <c r="BK243" s="153">
        <f t="shared" si="54"/>
        <v>7605.3980000000001</v>
      </c>
      <c r="BL243" s="13" t="s">
        <v>233</v>
      </c>
      <c r="BM243" s="151" t="s">
        <v>1265</v>
      </c>
    </row>
    <row r="244" spans="2:65" s="1" customFormat="1" ht="22.15" customHeight="1" x14ac:dyDescent="0.2">
      <c r="B244" s="115"/>
      <c r="C244" s="141" t="s">
        <v>605</v>
      </c>
      <c r="D244" s="141" t="s">
        <v>165</v>
      </c>
      <c r="E244" s="142" t="s">
        <v>538</v>
      </c>
      <c r="F244" s="143" t="s">
        <v>539</v>
      </c>
      <c r="G244" s="144" t="s">
        <v>179</v>
      </c>
      <c r="H244" s="145">
        <v>154.1</v>
      </c>
      <c r="I244" s="174">
        <v>1.32</v>
      </c>
      <c r="J244" s="175">
        <f t="shared" si="45"/>
        <v>203.41200000000001</v>
      </c>
      <c r="K244" s="147"/>
      <c r="L244" s="27"/>
      <c r="M244" s="148" t="s">
        <v>1</v>
      </c>
      <c r="N244" s="114" t="s">
        <v>39</v>
      </c>
      <c r="P244" s="149">
        <f t="shared" si="46"/>
        <v>0</v>
      </c>
      <c r="Q244" s="149">
        <v>0</v>
      </c>
      <c r="R244" s="149">
        <f t="shared" si="47"/>
        <v>0</v>
      </c>
      <c r="S244" s="149">
        <v>0</v>
      </c>
      <c r="T244" s="150">
        <f t="shared" si="48"/>
        <v>0</v>
      </c>
      <c r="AR244" s="151" t="s">
        <v>233</v>
      </c>
      <c r="AT244" s="151" t="s">
        <v>165</v>
      </c>
      <c r="AU244" s="151" t="s">
        <v>86</v>
      </c>
      <c r="AY244" s="13" t="s">
        <v>163</v>
      </c>
      <c r="BE244" s="152">
        <f t="shared" si="49"/>
        <v>0</v>
      </c>
      <c r="BF244" s="152">
        <f t="shared" si="50"/>
        <v>203.41200000000001</v>
      </c>
      <c r="BG244" s="152">
        <f t="shared" si="51"/>
        <v>0</v>
      </c>
      <c r="BH244" s="152">
        <f t="shared" si="52"/>
        <v>0</v>
      </c>
      <c r="BI244" s="152">
        <f t="shared" si="53"/>
        <v>0</v>
      </c>
      <c r="BJ244" s="13" t="s">
        <v>86</v>
      </c>
      <c r="BK244" s="153">
        <f t="shared" si="54"/>
        <v>203.41200000000001</v>
      </c>
      <c r="BL244" s="13" t="s">
        <v>233</v>
      </c>
      <c r="BM244" s="151" t="s">
        <v>1266</v>
      </c>
    </row>
    <row r="245" spans="2:65" s="1" customFormat="1" ht="22.15" customHeight="1" x14ac:dyDescent="0.2">
      <c r="B245" s="115"/>
      <c r="C245" s="159" t="s">
        <v>609</v>
      </c>
      <c r="D245" s="159" t="s">
        <v>275</v>
      </c>
      <c r="E245" s="160" t="s">
        <v>542</v>
      </c>
      <c r="F245" s="161" t="s">
        <v>543</v>
      </c>
      <c r="G245" s="162" t="s">
        <v>179</v>
      </c>
      <c r="H245" s="163">
        <v>161.80500000000001</v>
      </c>
      <c r="I245" s="176">
        <v>2.54</v>
      </c>
      <c r="J245" s="177">
        <f t="shared" si="45"/>
        <v>410.98500000000001</v>
      </c>
      <c r="K245" s="164"/>
      <c r="L245" s="165"/>
      <c r="M245" s="166" t="s">
        <v>1</v>
      </c>
      <c r="N245" s="167" t="s">
        <v>39</v>
      </c>
      <c r="P245" s="149">
        <f t="shared" si="46"/>
        <v>0</v>
      </c>
      <c r="Q245" s="149">
        <v>0</v>
      </c>
      <c r="R245" s="149">
        <f t="shared" si="47"/>
        <v>0</v>
      </c>
      <c r="S245" s="149">
        <v>0</v>
      </c>
      <c r="T245" s="150">
        <f t="shared" si="48"/>
        <v>0</v>
      </c>
      <c r="AR245" s="151" t="s">
        <v>401</v>
      </c>
      <c r="AT245" s="151" t="s">
        <v>275</v>
      </c>
      <c r="AU245" s="151" t="s">
        <v>86</v>
      </c>
      <c r="AY245" s="13" t="s">
        <v>163</v>
      </c>
      <c r="BE245" s="152">
        <f t="shared" si="49"/>
        <v>0</v>
      </c>
      <c r="BF245" s="152">
        <f t="shared" si="50"/>
        <v>410.98500000000001</v>
      </c>
      <c r="BG245" s="152">
        <f t="shared" si="51"/>
        <v>0</v>
      </c>
      <c r="BH245" s="152">
        <f t="shared" si="52"/>
        <v>0</v>
      </c>
      <c r="BI245" s="152">
        <f t="shared" si="53"/>
        <v>0</v>
      </c>
      <c r="BJ245" s="13" t="s">
        <v>86</v>
      </c>
      <c r="BK245" s="153">
        <f t="shared" si="54"/>
        <v>410.98500000000001</v>
      </c>
      <c r="BL245" s="13" t="s">
        <v>233</v>
      </c>
      <c r="BM245" s="151" t="s">
        <v>1267</v>
      </c>
    </row>
    <row r="246" spans="2:65" s="1" customFormat="1" ht="22.15" customHeight="1" x14ac:dyDescent="0.2">
      <c r="B246" s="115"/>
      <c r="C246" s="141" t="s">
        <v>613</v>
      </c>
      <c r="D246" s="141" t="s">
        <v>165</v>
      </c>
      <c r="E246" s="142" t="s">
        <v>1019</v>
      </c>
      <c r="F246" s="143" t="s">
        <v>1020</v>
      </c>
      <c r="G246" s="144" t="s">
        <v>168</v>
      </c>
      <c r="H246" s="145">
        <v>586.5</v>
      </c>
      <c r="I246" s="174">
        <v>9.39</v>
      </c>
      <c r="J246" s="175">
        <f t="shared" si="45"/>
        <v>5507.2349999999997</v>
      </c>
      <c r="K246" s="147"/>
      <c r="L246" s="27"/>
      <c r="M246" s="148" t="s">
        <v>1</v>
      </c>
      <c r="N246" s="114" t="s">
        <v>39</v>
      </c>
      <c r="P246" s="149">
        <f t="shared" si="46"/>
        <v>0</v>
      </c>
      <c r="Q246" s="149">
        <v>1.1590000000000001E-3</v>
      </c>
      <c r="R246" s="149">
        <f t="shared" si="47"/>
        <v>0.67975350000000001</v>
      </c>
      <c r="S246" s="149">
        <v>0</v>
      </c>
      <c r="T246" s="150">
        <f t="shared" si="48"/>
        <v>0</v>
      </c>
      <c r="AR246" s="151" t="s">
        <v>233</v>
      </c>
      <c r="AT246" s="151" t="s">
        <v>165</v>
      </c>
      <c r="AU246" s="151" t="s">
        <v>86</v>
      </c>
      <c r="AY246" s="13" t="s">
        <v>163</v>
      </c>
      <c r="BE246" s="152">
        <f t="shared" si="49"/>
        <v>0</v>
      </c>
      <c r="BF246" s="152">
        <f t="shared" si="50"/>
        <v>5507.2349999999997</v>
      </c>
      <c r="BG246" s="152">
        <f t="shared" si="51"/>
        <v>0</v>
      </c>
      <c r="BH246" s="152">
        <f t="shared" si="52"/>
        <v>0</v>
      </c>
      <c r="BI246" s="152">
        <f t="shared" si="53"/>
        <v>0</v>
      </c>
      <c r="BJ246" s="13" t="s">
        <v>86</v>
      </c>
      <c r="BK246" s="153">
        <f t="shared" si="54"/>
        <v>5507.2349999999997</v>
      </c>
      <c r="BL246" s="13" t="s">
        <v>233</v>
      </c>
      <c r="BM246" s="151" t="s">
        <v>1268</v>
      </c>
    </row>
    <row r="247" spans="2:65" s="1" customFormat="1" ht="22.15" customHeight="1" x14ac:dyDescent="0.2">
      <c r="B247" s="115"/>
      <c r="C247" s="159" t="s">
        <v>617</v>
      </c>
      <c r="D247" s="159" t="s">
        <v>275</v>
      </c>
      <c r="E247" s="160" t="s">
        <v>1269</v>
      </c>
      <c r="F247" s="161" t="s">
        <v>1270</v>
      </c>
      <c r="G247" s="162" t="s">
        <v>168</v>
      </c>
      <c r="H247" s="163">
        <v>615.82500000000005</v>
      </c>
      <c r="I247" s="176">
        <v>9.17</v>
      </c>
      <c r="J247" s="177">
        <f t="shared" si="45"/>
        <v>5647.1149999999998</v>
      </c>
      <c r="K247" s="164"/>
      <c r="L247" s="165"/>
      <c r="M247" s="166" t="s">
        <v>1</v>
      </c>
      <c r="N247" s="167" t="s">
        <v>39</v>
      </c>
      <c r="P247" s="149">
        <f t="shared" si="46"/>
        <v>0</v>
      </c>
      <c r="Q247" s="149">
        <v>2.4499999999999999E-3</v>
      </c>
      <c r="R247" s="149">
        <f t="shared" si="47"/>
        <v>1.5087712500000001</v>
      </c>
      <c r="S247" s="149">
        <v>0</v>
      </c>
      <c r="T247" s="150">
        <f t="shared" si="48"/>
        <v>0</v>
      </c>
      <c r="AR247" s="151" t="s">
        <v>401</v>
      </c>
      <c r="AT247" s="151" t="s">
        <v>275</v>
      </c>
      <c r="AU247" s="151" t="s">
        <v>86</v>
      </c>
      <c r="AY247" s="13" t="s">
        <v>163</v>
      </c>
      <c r="BE247" s="152">
        <f t="shared" si="49"/>
        <v>0</v>
      </c>
      <c r="BF247" s="152">
        <f t="shared" si="50"/>
        <v>5647.1149999999998</v>
      </c>
      <c r="BG247" s="152">
        <f t="shared" si="51"/>
        <v>0</v>
      </c>
      <c r="BH247" s="152">
        <f t="shared" si="52"/>
        <v>0</v>
      </c>
      <c r="BI247" s="152">
        <f t="shared" si="53"/>
        <v>0</v>
      </c>
      <c r="BJ247" s="13" t="s">
        <v>86</v>
      </c>
      <c r="BK247" s="153">
        <f t="shared" si="54"/>
        <v>5647.1149999999998</v>
      </c>
      <c r="BL247" s="13" t="s">
        <v>233</v>
      </c>
      <c r="BM247" s="151" t="s">
        <v>1271</v>
      </c>
    </row>
    <row r="248" spans="2:65" s="1" customFormat="1" ht="22.15" customHeight="1" x14ac:dyDescent="0.2">
      <c r="B248" s="115"/>
      <c r="C248" s="159" t="s">
        <v>621</v>
      </c>
      <c r="D248" s="159" t="s">
        <v>275</v>
      </c>
      <c r="E248" s="160" t="s">
        <v>1272</v>
      </c>
      <c r="F248" s="161" t="s">
        <v>1273</v>
      </c>
      <c r="G248" s="162" t="s">
        <v>168</v>
      </c>
      <c r="H248" s="163">
        <v>615.82500000000005</v>
      </c>
      <c r="I248" s="176">
        <v>12.2</v>
      </c>
      <c r="J248" s="177">
        <f t="shared" si="45"/>
        <v>7513.0649999999996</v>
      </c>
      <c r="K248" s="164"/>
      <c r="L248" s="165"/>
      <c r="M248" s="166" t="s">
        <v>1</v>
      </c>
      <c r="N248" s="167" t="s">
        <v>39</v>
      </c>
      <c r="P248" s="149">
        <f t="shared" si="46"/>
        <v>0</v>
      </c>
      <c r="Q248" s="149">
        <v>2.9399999999999999E-3</v>
      </c>
      <c r="R248" s="149">
        <f t="shared" si="47"/>
        <v>1.8105255</v>
      </c>
      <c r="S248" s="149">
        <v>0</v>
      </c>
      <c r="T248" s="150">
        <f t="shared" si="48"/>
        <v>0</v>
      </c>
      <c r="AR248" s="151" t="s">
        <v>401</v>
      </c>
      <c r="AT248" s="151" t="s">
        <v>275</v>
      </c>
      <c r="AU248" s="151" t="s">
        <v>86</v>
      </c>
      <c r="AY248" s="13" t="s">
        <v>163</v>
      </c>
      <c r="BE248" s="152">
        <f t="shared" si="49"/>
        <v>0</v>
      </c>
      <c r="BF248" s="152">
        <f t="shared" si="50"/>
        <v>7513.0649999999996</v>
      </c>
      <c r="BG248" s="152">
        <f t="shared" si="51"/>
        <v>0</v>
      </c>
      <c r="BH248" s="152">
        <f t="shared" si="52"/>
        <v>0</v>
      </c>
      <c r="BI248" s="152">
        <f t="shared" si="53"/>
        <v>0</v>
      </c>
      <c r="BJ248" s="13" t="s">
        <v>86</v>
      </c>
      <c r="BK248" s="153">
        <f t="shared" si="54"/>
        <v>7513.0649999999996</v>
      </c>
      <c r="BL248" s="13" t="s">
        <v>233</v>
      </c>
      <c r="BM248" s="151" t="s">
        <v>1274</v>
      </c>
    </row>
    <row r="249" spans="2:65" s="1" customFormat="1" ht="22.15" customHeight="1" x14ac:dyDescent="0.2">
      <c r="B249" s="115"/>
      <c r="C249" s="141" t="s">
        <v>625</v>
      </c>
      <c r="D249" s="141" t="s">
        <v>165</v>
      </c>
      <c r="E249" s="142" t="s">
        <v>1028</v>
      </c>
      <c r="F249" s="143" t="s">
        <v>1029</v>
      </c>
      <c r="G249" s="144" t="s">
        <v>168</v>
      </c>
      <c r="H249" s="145">
        <v>69.23</v>
      </c>
      <c r="I249" s="174">
        <v>6.46</v>
      </c>
      <c r="J249" s="175">
        <f t="shared" si="45"/>
        <v>447.226</v>
      </c>
      <c r="K249" s="147"/>
      <c r="L249" s="27"/>
      <c r="M249" s="148" t="s">
        <v>1</v>
      </c>
      <c r="N249" s="114" t="s">
        <v>39</v>
      </c>
      <c r="P249" s="149">
        <f t="shared" si="46"/>
        <v>0</v>
      </c>
      <c r="Q249" s="149">
        <v>1.2E-4</v>
      </c>
      <c r="R249" s="149">
        <f t="shared" si="47"/>
        <v>8.3076000000000001E-3</v>
      </c>
      <c r="S249" s="149">
        <v>0</v>
      </c>
      <c r="T249" s="150">
        <f t="shared" si="48"/>
        <v>0</v>
      </c>
      <c r="AR249" s="151" t="s">
        <v>233</v>
      </c>
      <c r="AT249" s="151" t="s">
        <v>165</v>
      </c>
      <c r="AU249" s="151" t="s">
        <v>86</v>
      </c>
      <c r="AY249" s="13" t="s">
        <v>163</v>
      </c>
      <c r="BE249" s="152">
        <f t="shared" si="49"/>
        <v>0</v>
      </c>
      <c r="BF249" s="152">
        <f t="shared" si="50"/>
        <v>447.226</v>
      </c>
      <c r="BG249" s="152">
        <f t="shared" si="51"/>
        <v>0</v>
      </c>
      <c r="BH249" s="152">
        <f t="shared" si="52"/>
        <v>0</v>
      </c>
      <c r="BI249" s="152">
        <f t="shared" si="53"/>
        <v>0</v>
      </c>
      <c r="BJ249" s="13" t="s">
        <v>86</v>
      </c>
      <c r="BK249" s="153">
        <f t="shared" si="54"/>
        <v>447.226</v>
      </c>
      <c r="BL249" s="13" t="s">
        <v>233</v>
      </c>
      <c r="BM249" s="151" t="s">
        <v>1275</v>
      </c>
    </row>
    <row r="250" spans="2:65" s="1" customFormat="1" ht="22.15" customHeight="1" x14ac:dyDescent="0.2">
      <c r="B250" s="115"/>
      <c r="C250" s="159" t="s">
        <v>629</v>
      </c>
      <c r="D250" s="159" t="s">
        <v>275</v>
      </c>
      <c r="E250" s="160" t="s">
        <v>1022</v>
      </c>
      <c r="F250" s="161" t="s">
        <v>1023</v>
      </c>
      <c r="G250" s="162" t="s">
        <v>168</v>
      </c>
      <c r="H250" s="163">
        <v>72.691999999999993</v>
      </c>
      <c r="I250" s="176">
        <v>10.17</v>
      </c>
      <c r="J250" s="177">
        <f t="shared" si="45"/>
        <v>739.27800000000002</v>
      </c>
      <c r="K250" s="164"/>
      <c r="L250" s="165"/>
      <c r="M250" s="166" t="s">
        <v>1</v>
      </c>
      <c r="N250" s="167" t="s">
        <v>39</v>
      </c>
      <c r="P250" s="149">
        <f t="shared" si="46"/>
        <v>0</v>
      </c>
      <c r="Q250" s="149">
        <v>2.4499999999999999E-3</v>
      </c>
      <c r="R250" s="149">
        <f t="shared" si="47"/>
        <v>0.17809539999999999</v>
      </c>
      <c r="S250" s="149">
        <v>0</v>
      </c>
      <c r="T250" s="150">
        <f t="shared" si="48"/>
        <v>0</v>
      </c>
      <c r="AR250" s="151" t="s">
        <v>401</v>
      </c>
      <c r="AT250" s="151" t="s">
        <v>275</v>
      </c>
      <c r="AU250" s="151" t="s">
        <v>86</v>
      </c>
      <c r="AY250" s="13" t="s">
        <v>163</v>
      </c>
      <c r="BE250" s="152">
        <f t="shared" si="49"/>
        <v>0</v>
      </c>
      <c r="BF250" s="152">
        <f t="shared" si="50"/>
        <v>739.27800000000002</v>
      </c>
      <c r="BG250" s="152">
        <f t="shared" si="51"/>
        <v>0</v>
      </c>
      <c r="BH250" s="152">
        <f t="shared" si="52"/>
        <v>0</v>
      </c>
      <c r="BI250" s="152">
        <f t="shared" si="53"/>
        <v>0</v>
      </c>
      <c r="BJ250" s="13" t="s">
        <v>86</v>
      </c>
      <c r="BK250" s="153">
        <f t="shared" si="54"/>
        <v>739.27800000000002</v>
      </c>
      <c r="BL250" s="13" t="s">
        <v>233</v>
      </c>
      <c r="BM250" s="151" t="s">
        <v>1276</v>
      </c>
    </row>
    <row r="251" spans="2:65" s="1" customFormat="1" ht="13.9" customHeight="1" x14ac:dyDescent="0.2">
      <c r="B251" s="115"/>
      <c r="C251" s="141" t="s">
        <v>635</v>
      </c>
      <c r="D251" s="141" t="s">
        <v>165</v>
      </c>
      <c r="E251" s="142" t="s">
        <v>546</v>
      </c>
      <c r="F251" s="143" t="s">
        <v>547</v>
      </c>
      <c r="G251" s="144" t="s">
        <v>168</v>
      </c>
      <c r="H251" s="145">
        <v>28.2</v>
      </c>
      <c r="I251" s="174">
        <v>10.86</v>
      </c>
      <c r="J251" s="175">
        <f t="shared" si="45"/>
        <v>306.25200000000001</v>
      </c>
      <c r="K251" s="147"/>
      <c r="L251" s="27"/>
      <c r="M251" s="148" t="s">
        <v>1</v>
      </c>
      <c r="N251" s="114" t="s">
        <v>39</v>
      </c>
      <c r="P251" s="149">
        <f t="shared" si="46"/>
        <v>0</v>
      </c>
      <c r="Q251" s="149">
        <v>4.0000000000000001E-3</v>
      </c>
      <c r="R251" s="149">
        <f t="shared" si="47"/>
        <v>0.1128</v>
      </c>
      <c r="S251" s="149">
        <v>0</v>
      </c>
      <c r="T251" s="150">
        <f t="shared" si="48"/>
        <v>0</v>
      </c>
      <c r="AR251" s="151" t="s">
        <v>233</v>
      </c>
      <c r="AT251" s="151" t="s">
        <v>165</v>
      </c>
      <c r="AU251" s="151" t="s">
        <v>86</v>
      </c>
      <c r="AY251" s="13" t="s">
        <v>163</v>
      </c>
      <c r="BE251" s="152">
        <f t="shared" si="49"/>
        <v>0</v>
      </c>
      <c r="BF251" s="152">
        <f t="shared" si="50"/>
        <v>306.25200000000001</v>
      </c>
      <c r="BG251" s="152">
        <f t="shared" si="51"/>
        <v>0</v>
      </c>
      <c r="BH251" s="152">
        <f t="shared" si="52"/>
        <v>0</v>
      </c>
      <c r="BI251" s="152">
        <f t="shared" si="53"/>
        <v>0</v>
      </c>
      <c r="BJ251" s="13" t="s">
        <v>86</v>
      </c>
      <c r="BK251" s="153">
        <f t="shared" si="54"/>
        <v>306.25200000000001</v>
      </c>
      <c r="BL251" s="13" t="s">
        <v>233</v>
      </c>
      <c r="BM251" s="151" t="s">
        <v>1277</v>
      </c>
    </row>
    <row r="252" spans="2:65" s="1" customFormat="1" ht="22.15" customHeight="1" x14ac:dyDescent="0.2">
      <c r="B252" s="115"/>
      <c r="C252" s="159" t="s">
        <v>639</v>
      </c>
      <c r="D252" s="159" t="s">
        <v>275</v>
      </c>
      <c r="E252" s="160" t="s">
        <v>550</v>
      </c>
      <c r="F252" s="161" t="s">
        <v>551</v>
      </c>
      <c r="G252" s="162" t="s">
        <v>168</v>
      </c>
      <c r="H252" s="163">
        <v>29.61</v>
      </c>
      <c r="I252" s="176">
        <v>9.2200000000000006</v>
      </c>
      <c r="J252" s="177">
        <f t="shared" si="45"/>
        <v>273.00400000000002</v>
      </c>
      <c r="K252" s="164"/>
      <c r="L252" s="165"/>
      <c r="M252" s="166" t="s">
        <v>1</v>
      </c>
      <c r="N252" s="167" t="s">
        <v>39</v>
      </c>
      <c r="P252" s="149">
        <f t="shared" si="46"/>
        <v>0</v>
      </c>
      <c r="Q252" s="149">
        <v>8.9999999999999998E-4</v>
      </c>
      <c r="R252" s="149">
        <f t="shared" si="47"/>
        <v>2.6648999999999999E-2</v>
      </c>
      <c r="S252" s="149">
        <v>0</v>
      </c>
      <c r="T252" s="150">
        <f t="shared" si="48"/>
        <v>0</v>
      </c>
      <c r="AR252" s="151" t="s">
        <v>401</v>
      </c>
      <c r="AT252" s="151" t="s">
        <v>275</v>
      </c>
      <c r="AU252" s="151" t="s">
        <v>86</v>
      </c>
      <c r="AY252" s="13" t="s">
        <v>163</v>
      </c>
      <c r="BE252" s="152">
        <f t="shared" si="49"/>
        <v>0</v>
      </c>
      <c r="BF252" s="152">
        <f t="shared" si="50"/>
        <v>273.00400000000002</v>
      </c>
      <c r="BG252" s="152">
        <f t="shared" si="51"/>
        <v>0</v>
      </c>
      <c r="BH252" s="152">
        <f t="shared" si="52"/>
        <v>0</v>
      </c>
      <c r="BI252" s="152">
        <f t="shared" si="53"/>
        <v>0</v>
      </c>
      <c r="BJ252" s="13" t="s">
        <v>86</v>
      </c>
      <c r="BK252" s="153">
        <f t="shared" si="54"/>
        <v>273.00400000000002</v>
      </c>
      <c r="BL252" s="13" t="s">
        <v>233</v>
      </c>
      <c r="BM252" s="151" t="s">
        <v>1278</v>
      </c>
    </row>
    <row r="253" spans="2:65" s="1" customFormat="1" ht="13.9" customHeight="1" x14ac:dyDescent="0.2">
      <c r="B253" s="115"/>
      <c r="C253" s="141" t="s">
        <v>643</v>
      </c>
      <c r="D253" s="141" t="s">
        <v>165</v>
      </c>
      <c r="E253" s="142" t="s">
        <v>1279</v>
      </c>
      <c r="F253" s="143" t="s">
        <v>1280</v>
      </c>
      <c r="G253" s="144" t="s">
        <v>168</v>
      </c>
      <c r="H253" s="145">
        <v>23.64</v>
      </c>
      <c r="I253" s="174">
        <v>6.6</v>
      </c>
      <c r="J253" s="175">
        <f t="shared" si="45"/>
        <v>156.024</v>
      </c>
      <c r="K253" s="147"/>
      <c r="L253" s="27"/>
      <c r="M253" s="148" t="s">
        <v>1</v>
      </c>
      <c r="N253" s="114" t="s">
        <v>39</v>
      </c>
      <c r="P253" s="149">
        <f t="shared" si="46"/>
        <v>0</v>
      </c>
      <c r="Q253" s="149">
        <v>1.2E-4</v>
      </c>
      <c r="R253" s="149">
        <f t="shared" si="47"/>
        <v>2.8368E-3</v>
      </c>
      <c r="S253" s="149">
        <v>0</v>
      </c>
      <c r="T253" s="150">
        <f t="shared" si="48"/>
        <v>0</v>
      </c>
      <c r="AR253" s="151" t="s">
        <v>233</v>
      </c>
      <c r="AT253" s="151" t="s">
        <v>165</v>
      </c>
      <c r="AU253" s="151" t="s">
        <v>86</v>
      </c>
      <c r="AY253" s="13" t="s">
        <v>163</v>
      </c>
      <c r="BE253" s="152">
        <f t="shared" si="49"/>
        <v>0</v>
      </c>
      <c r="BF253" s="152">
        <f t="shared" si="50"/>
        <v>156.024</v>
      </c>
      <c r="BG253" s="152">
        <f t="shared" si="51"/>
        <v>0</v>
      </c>
      <c r="BH253" s="152">
        <f t="shared" si="52"/>
        <v>0</v>
      </c>
      <c r="BI253" s="152">
        <f t="shared" si="53"/>
        <v>0</v>
      </c>
      <c r="BJ253" s="13" t="s">
        <v>86</v>
      </c>
      <c r="BK253" s="153">
        <f t="shared" si="54"/>
        <v>156.024</v>
      </c>
      <c r="BL253" s="13" t="s">
        <v>233</v>
      </c>
      <c r="BM253" s="151" t="s">
        <v>1281</v>
      </c>
    </row>
    <row r="254" spans="2:65" s="1" customFormat="1" ht="22.15" customHeight="1" x14ac:dyDescent="0.2">
      <c r="B254" s="115"/>
      <c r="C254" s="159" t="s">
        <v>647</v>
      </c>
      <c r="D254" s="159" t="s">
        <v>275</v>
      </c>
      <c r="E254" s="160" t="s">
        <v>1282</v>
      </c>
      <c r="F254" s="161" t="s">
        <v>524</v>
      </c>
      <c r="G254" s="162" t="s">
        <v>168</v>
      </c>
      <c r="H254" s="163">
        <v>19.908000000000001</v>
      </c>
      <c r="I254" s="176">
        <v>25.78</v>
      </c>
      <c r="J254" s="177">
        <f t="shared" si="45"/>
        <v>513.22799999999995</v>
      </c>
      <c r="K254" s="164"/>
      <c r="L254" s="165"/>
      <c r="M254" s="166" t="s">
        <v>1</v>
      </c>
      <c r="N254" s="167" t="s">
        <v>39</v>
      </c>
      <c r="P254" s="149">
        <f t="shared" si="46"/>
        <v>0</v>
      </c>
      <c r="Q254" s="149">
        <v>3.0000000000000001E-3</v>
      </c>
      <c r="R254" s="149">
        <f t="shared" si="47"/>
        <v>5.9724000000000006E-2</v>
      </c>
      <c r="S254" s="149">
        <v>0</v>
      </c>
      <c r="T254" s="150">
        <f t="shared" si="48"/>
        <v>0</v>
      </c>
      <c r="AR254" s="151" t="s">
        <v>401</v>
      </c>
      <c r="AT254" s="151" t="s">
        <v>275</v>
      </c>
      <c r="AU254" s="151" t="s">
        <v>86</v>
      </c>
      <c r="AY254" s="13" t="s">
        <v>163</v>
      </c>
      <c r="BE254" s="152">
        <f t="shared" si="49"/>
        <v>0</v>
      </c>
      <c r="BF254" s="152">
        <f t="shared" si="50"/>
        <v>513.22799999999995</v>
      </c>
      <c r="BG254" s="152">
        <f t="shared" si="51"/>
        <v>0</v>
      </c>
      <c r="BH254" s="152">
        <f t="shared" si="52"/>
        <v>0</v>
      </c>
      <c r="BI254" s="152">
        <f t="shared" si="53"/>
        <v>0</v>
      </c>
      <c r="BJ254" s="13" t="s">
        <v>86</v>
      </c>
      <c r="BK254" s="153">
        <f t="shared" si="54"/>
        <v>513.22799999999995</v>
      </c>
      <c r="BL254" s="13" t="s">
        <v>233</v>
      </c>
      <c r="BM254" s="151" t="s">
        <v>1283</v>
      </c>
    </row>
    <row r="255" spans="2:65" s="1" customFormat="1" ht="22.15" customHeight="1" x14ac:dyDescent="0.2">
      <c r="B255" s="115"/>
      <c r="C255" s="159" t="s">
        <v>651</v>
      </c>
      <c r="D255" s="159" t="s">
        <v>275</v>
      </c>
      <c r="E255" s="160" t="s">
        <v>527</v>
      </c>
      <c r="F255" s="161" t="s">
        <v>528</v>
      </c>
      <c r="G255" s="162" t="s">
        <v>168</v>
      </c>
      <c r="H255" s="163">
        <v>4.9139999999999997</v>
      </c>
      <c r="I255" s="176">
        <v>32.89</v>
      </c>
      <c r="J255" s="177">
        <f t="shared" si="45"/>
        <v>161.62100000000001</v>
      </c>
      <c r="K255" s="164"/>
      <c r="L255" s="165"/>
      <c r="M255" s="166" t="s">
        <v>1</v>
      </c>
      <c r="N255" s="167" t="s">
        <v>39</v>
      </c>
      <c r="P255" s="149">
        <f t="shared" si="46"/>
        <v>0</v>
      </c>
      <c r="Q255" s="149">
        <v>4.7999999999999996E-3</v>
      </c>
      <c r="R255" s="149">
        <f t="shared" si="47"/>
        <v>2.3587199999999996E-2</v>
      </c>
      <c r="S255" s="149">
        <v>0</v>
      </c>
      <c r="T255" s="150">
        <f t="shared" si="48"/>
        <v>0</v>
      </c>
      <c r="AR255" s="151" t="s">
        <v>401</v>
      </c>
      <c r="AT255" s="151" t="s">
        <v>275</v>
      </c>
      <c r="AU255" s="151" t="s">
        <v>86</v>
      </c>
      <c r="AY255" s="13" t="s">
        <v>163</v>
      </c>
      <c r="BE255" s="152">
        <f t="shared" si="49"/>
        <v>0</v>
      </c>
      <c r="BF255" s="152">
        <f t="shared" si="50"/>
        <v>161.62100000000001</v>
      </c>
      <c r="BG255" s="152">
        <f t="shared" si="51"/>
        <v>0</v>
      </c>
      <c r="BH255" s="152">
        <f t="shared" si="52"/>
        <v>0</v>
      </c>
      <c r="BI255" s="152">
        <f t="shared" si="53"/>
        <v>0</v>
      </c>
      <c r="BJ255" s="13" t="s">
        <v>86</v>
      </c>
      <c r="BK255" s="153">
        <f t="shared" si="54"/>
        <v>161.62100000000001</v>
      </c>
      <c r="BL255" s="13" t="s">
        <v>233</v>
      </c>
      <c r="BM255" s="151" t="s">
        <v>1284</v>
      </c>
    </row>
    <row r="256" spans="2:65" s="1" customFormat="1" ht="22.15" customHeight="1" x14ac:dyDescent="0.2">
      <c r="B256" s="115"/>
      <c r="C256" s="141" t="s">
        <v>655</v>
      </c>
      <c r="D256" s="141" t="s">
        <v>165</v>
      </c>
      <c r="E256" s="142" t="s">
        <v>1035</v>
      </c>
      <c r="F256" s="143" t="s">
        <v>1285</v>
      </c>
      <c r="G256" s="144" t="s">
        <v>179</v>
      </c>
      <c r="H256" s="145">
        <v>30.5</v>
      </c>
      <c r="I256" s="174">
        <v>10</v>
      </c>
      <c r="J256" s="175">
        <f t="shared" si="45"/>
        <v>305</v>
      </c>
      <c r="K256" s="147"/>
      <c r="L256" s="27"/>
      <c r="M256" s="148" t="s">
        <v>1</v>
      </c>
      <c r="N256" s="114" t="s">
        <v>39</v>
      </c>
      <c r="P256" s="149">
        <f t="shared" si="46"/>
        <v>0</v>
      </c>
      <c r="Q256" s="149">
        <v>0</v>
      </c>
      <c r="R256" s="149">
        <f t="shared" si="47"/>
        <v>0</v>
      </c>
      <c r="S256" s="149">
        <v>0</v>
      </c>
      <c r="T256" s="150">
        <f t="shared" si="48"/>
        <v>0</v>
      </c>
      <c r="AR256" s="151" t="s">
        <v>233</v>
      </c>
      <c r="AT256" s="151" t="s">
        <v>165</v>
      </c>
      <c r="AU256" s="151" t="s">
        <v>86</v>
      </c>
      <c r="AY256" s="13" t="s">
        <v>163</v>
      </c>
      <c r="BE256" s="152">
        <f t="shared" si="49"/>
        <v>0</v>
      </c>
      <c r="BF256" s="152">
        <f t="shared" si="50"/>
        <v>305</v>
      </c>
      <c r="BG256" s="152">
        <f t="shared" si="51"/>
        <v>0</v>
      </c>
      <c r="BH256" s="152">
        <f t="shared" si="52"/>
        <v>0</v>
      </c>
      <c r="BI256" s="152">
        <f t="shared" si="53"/>
        <v>0</v>
      </c>
      <c r="BJ256" s="13" t="s">
        <v>86</v>
      </c>
      <c r="BK256" s="153">
        <f t="shared" si="54"/>
        <v>305</v>
      </c>
      <c r="BL256" s="13" t="s">
        <v>233</v>
      </c>
      <c r="BM256" s="151" t="s">
        <v>1286</v>
      </c>
    </row>
    <row r="257" spans="2:65" s="1" customFormat="1" ht="22.15" customHeight="1" x14ac:dyDescent="0.2">
      <c r="B257" s="115"/>
      <c r="C257" s="159" t="s">
        <v>659</v>
      </c>
      <c r="D257" s="159" t="s">
        <v>275</v>
      </c>
      <c r="E257" s="160" t="s">
        <v>1038</v>
      </c>
      <c r="F257" s="161" t="s">
        <v>1039</v>
      </c>
      <c r="G257" s="162" t="s">
        <v>168</v>
      </c>
      <c r="H257" s="163">
        <v>6.1</v>
      </c>
      <c r="I257" s="176">
        <v>15.27</v>
      </c>
      <c r="J257" s="177">
        <f t="shared" si="45"/>
        <v>93.147000000000006</v>
      </c>
      <c r="K257" s="164"/>
      <c r="L257" s="165"/>
      <c r="M257" s="166" t="s">
        <v>1</v>
      </c>
      <c r="N257" s="167" t="s">
        <v>39</v>
      </c>
      <c r="P257" s="149">
        <f t="shared" si="46"/>
        <v>0</v>
      </c>
      <c r="Q257" s="149">
        <v>3.5100000000000001E-3</v>
      </c>
      <c r="R257" s="149">
        <f t="shared" si="47"/>
        <v>2.1410999999999999E-2</v>
      </c>
      <c r="S257" s="149">
        <v>0</v>
      </c>
      <c r="T257" s="150">
        <f t="shared" si="48"/>
        <v>0</v>
      </c>
      <c r="AR257" s="151" t="s">
        <v>401</v>
      </c>
      <c r="AT257" s="151" t="s">
        <v>275</v>
      </c>
      <c r="AU257" s="151" t="s">
        <v>86</v>
      </c>
      <c r="AY257" s="13" t="s">
        <v>163</v>
      </c>
      <c r="BE257" s="152">
        <f t="shared" si="49"/>
        <v>0</v>
      </c>
      <c r="BF257" s="152">
        <f t="shared" si="50"/>
        <v>93.147000000000006</v>
      </c>
      <c r="BG257" s="152">
        <f t="shared" si="51"/>
        <v>0</v>
      </c>
      <c r="BH257" s="152">
        <f t="shared" si="52"/>
        <v>0</v>
      </c>
      <c r="BI257" s="152">
        <f t="shared" si="53"/>
        <v>0</v>
      </c>
      <c r="BJ257" s="13" t="s">
        <v>86</v>
      </c>
      <c r="BK257" s="153">
        <f t="shared" si="54"/>
        <v>93.147000000000006</v>
      </c>
      <c r="BL257" s="13" t="s">
        <v>233</v>
      </c>
      <c r="BM257" s="151" t="s">
        <v>1287</v>
      </c>
    </row>
    <row r="258" spans="2:65" s="1" customFormat="1" ht="22.15" customHeight="1" x14ac:dyDescent="0.2">
      <c r="B258" s="115"/>
      <c r="C258" s="141" t="s">
        <v>663</v>
      </c>
      <c r="D258" s="141" t="s">
        <v>165</v>
      </c>
      <c r="E258" s="142" t="s">
        <v>554</v>
      </c>
      <c r="F258" s="143" t="s">
        <v>555</v>
      </c>
      <c r="G258" s="144" t="s">
        <v>488</v>
      </c>
      <c r="H258" s="146">
        <v>1.55</v>
      </c>
      <c r="I258" s="174">
        <v>1.55</v>
      </c>
      <c r="J258" s="175">
        <f t="shared" si="45"/>
        <v>2.403</v>
      </c>
      <c r="K258" s="147"/>
      <c r="L258" s="27"/>
      <c r="M258" s="148" t="s">
        <v>1</v>
      </c>
      <c r="N258" s="114" t="s">
        <v>39</v>
      </c>
      <c r="P258" s="149">
        <f t="shared" si="46"/>
        <v>0</v>
      </c>
      <c r="Q258" s="149">
        <v>0</v>
      </c>
      <c r="R258" s="149">
        <f t="shared" si="47"/>
        <v>0</v>
      </c>
      <c r="S258" s="149">
        <v>0</v>
      </c>
      <c r="T258" s="150">
        <f t="shared" si="48"/>
        <v>0</v>
      </c>
      <c r="AR258" s="151" t="s">
        <v>233</v>
      </c>
      <c r="AT258" s="151" t="s">
        <v>165</v>
      </c>
      <c r="AU258" s="151" t="s">
        <v>86</v>
      </c>
      <c r="AY258" s="13" t="s">
        <v>163</v>
      </c>
      <c r="BE258" s="152">
        <f t="shared" si="49"/>
        <v>0</v>
      </c>
      <c r="BF258" s="152">
        <f t="shared" si="50"/>
        <v>2.403</v>
      </c>
      <c r="BG258" s="152">
        <f t="shared" si="51"/>
        <v>0</v>
      </c>
      <c r="BH258" s="152">
        <f t="shared" si="52"/>
        <v>0</v>
      </c>
      <c r="BI258" s="152">
        <f t="shared" si="53"/>
        <v>0</v>
      </c>
      <c r="BJ258" s="13" t="s">
        <v>86</v>
      </c>
      <c r="BK258" s="153">
        <f t="shared" si="54"/>
        <v>2.403</v>
      </c>
      <c r="BL258" s="13" t="s">
        <v>233</v>
      </c>
      <c r="BM258" s="151" t="s">
        <v>1288</v>
      </c>
    </row>
    <row r="259" spans="2:65" s="11" customFormat="1" ht="22.9" customHeight="1" x14ac:dyDescent="0.2">
      <c r="B259" s="132"/>
      <c r="D259" s="133" t="s">
        <v>72</v>
      </c>
      <c r="E259" s="140" t="s">
        <v>1042</v>
      </c>
      <c r="F259" s="140" t="s">
        <v>1043</v>
      </c>
      <c r="I259" s="171"/>
      <c r="J259" s="173">
        <f>BK259</f>
        <v>1181.5630000000001</v>
      </c>
      <c r="L259" s="132"/>
      <c r="M259" s="135"/>
      <c r="P259" s="136">
        <f>SUM(P260:P264)</f>
        <v>0</v>
      </c>
      <c r="R259" s="136">
        <f>SUM(R260:R264)</f>
        <v>0.35853873947000003</v>
      </c>
      <c r="T259" s="137">
        <f>SUM(T260:T264)</f>
        <v>0</v>
      </c>
      <c r="AR259" s="133" t="s">
        <v>86</v>
      </c>
      <c r="AT259" s="138" t="s">
        <v>72</v>
      </c>
      <c r="AU259" s="138" t="s">
        <v>80</v>
      </c>
      <c r="AY259" s="133" t="s">
        <v>163</v>
      </c>
      <c r="BK259" s="139">
        <f>SUM(BK260:BK264)</f>
        <v>1181.5630000000001</v>
      </c>
    </row>
    <row r="260" spans="2:65" s="1" customFormat="1" ht="22.15" customHeight="1" x14ac:dyDescent="0.2">
      <c r="B260" s="115"/>
      <c r="C260" s="141" t="s">
        <v>667</v>
      </c>
      <c r="D260" s="141" t="s">
        <v>165</v>
      </c>
      <c r="E260" s="142" t="s">
        <v>1289</v>
      </c>
      <c r="F260" s="143" t="s">
        <v>1290</v>
      </c>
      <c r="G260" s="144" t="s">
        <v>179</v>
      </c>
      <c r="H260" s="145">
        <v>30.5</v>
      </c>
      <c r="I260" s="174">
        <v>12.03</v>
      </c>
      <c r="J260" s="175">
        <f>ROUND(I260*H260,3)</f>
        <v>366.91500000000002</v>
      </c>
      <c r="K260" s="147"/>
      <c r="L260" s="27"/>
      <c r="M260" s="148" t="s">
        <v>1</v>
      </c>
      <c r="N260" s="114" t="s">
        <v>39</v>
      </c>
      <c r="P260" s="149">
        <f>O260*H260</f>
        <v>0</v>
      </c>
      <c r="Q260" s="149">
        <v>2.5999999999999998E-4</v>
      </c>
      <c r="R260" s="149">
        <f>Q260*H260</f>
        <v>7.9299999999999995E-3</v>
      </c>
      <c r="S260" s="149">
        <v>0</v>
      </c>
      <c r="T260" s="150">
        <f>S260*H260</f>
        <v>0</v>
      </c>
      <c r="AR260" s="151" t="s">
        <v>233</v>
      </c>
      <c r="AT260" s="151" t="s">
        <v>165</v>
      </c>
      <c r="AU260" s="151" t="s">
        <v>86</v>
      </c>
      <c r="AY260" s="13" t="s">
        <v>163</v>
      </c>
      <c r="BE260" s="152">
        <f>IF(N260="základná",J260,0)</f>
        <v>0</v>
      </c>
      <c r="BF260" s="152">
        <f>IF(N260="znížená",J260,0)</f>
        <v>366.91500000000002</v>
      </c>
      <c r="BG260" s="152">
        <f>IF(N260="zákl. prenesená",J260,0)</f>
        <v>0</v>
      </c>
      <c r="BH260" s="152">
        <f>IF(N260="zníž. prenesená",J260,0)</f>
        <v>0</v>
      </c>
      <c r="BI260" s="152">
        <f>IF(N260="nulová",J260,0)</f>
        <v>0</v>
      </c>
      <c r="BJ260" s="13" t="s">
        <v>86</v>
      </c>
      <c r="BK260" s="153">
        <f>ROUND(I260*H260,3)</f>
        <v>366.91500000000002</v>
      </c>
      <c r="BL260" s="13" t="s">
        <v>233</v>
      </c>
      <c r="BM260" s="151" t="s">
        <v>1291</v>
      </c>
    </row>
    <row r="261" spans="2:65" s="1" customFormat="1" ht="22.15" customHeight="1" x14ac:dyDescent="0.2">
      <c r="B261" s="115"/>
      <c r="C261" s="159" t="s">
        <v>671</v>
      </c>
      <c r="D261" s="159" t="s">
        <v>275</v>
      </c>
      <c r="E261" s="160" t="s">
        <v>1292</v>
      </c>
      <c r="F261" s="161" t="s">
        <v>1293</v>
      </c>
      <c r="G261" s="162" t="s">
        <v>303</v>
      </c>
      <c r="H261" s="163">
        <v>0.11</v>
      </c>
      <c r="I261" s="176">
        <v>512.79999999999995</v>
      </c>
      <c r="J261" s="177">
        <f>ROUND(I261*H261,3)</f>
        <v>56.408000000000001</v>
      </c>
      <c r="K261" s="164"/>
      <c r="L261" s="165"/>
      <c r="M261" s="166" t="s">
        <v>1</v>
      </c>
      <c r="N261" s="167" t="s">
        <v>39</v>
      </c>
      <c r="P261" s="149">
        <f>O261*H261</f>
        <v>0</v>
      </c>
      <c r="Q261" s="149">
        <v>0.5</v>
      </c>
      <c r="R261" s="149">
        <f>Q261*H261</f>
        <v>5.5E-2</v>
      </c>
      <c r="S261" s="149">
        <v>0</v>
      </c>
      <c r="T261" s="150">
        <f>S261*H261</f>
        <v>0</v>
      </c>
      <c r="AR261" s="151" t="s">
        <v>401</v>
      </c>
      <c r="AT261" s="151" t="s">
        <v>275</v>
      </c>
      <c r="AU261" s="151" t="s">
        <v>86</v>
      </c>
      <c r="AY261" s="13" t="s">
        <v>163</v>
      </c>
      <c r="BE261" s="152">
        <f>IF(N261="základná",J261,0)</f>
        <v>0</v>
      </c>
      <c r="BF261" s="152">
        <f>IF(N261="znížená",J261,0)</f>
        <v>56.408000000000001</v>
      </c>
      <c r="BG261" s="152">
        <f>IF(N261="zákl. prenesená",J261,0)</f>
        <v>0</v>
      </c>
      <c r="BH261" s="152">
        <f>IF(N261="zníž. prenesená",J261,0)</f>
        <v>0</v>
      </c>
      <c r="BI261" s="152">
        <f>IF(N261="nulová",J261,0)</f>
        <v>0</v>
      </c>
      <c r="BJ261" s="13" t="s">
        <v>86</v>
      </c>
      <c r="BK261" s="153">
        <f>ROUND(I261*H261,3)</f>
        <v>56.408000000000001</v>
      </c>
      <c r="BL261" s="13" t="s">
        <v>233</v>
      </c>
      <c r="BM261" s="151" t="s">
        <v>1294</v>
      </c>
    </row>
    <row r="262" spans="2:65" s="1" customFormat="1" ht="34.9" customHeight="1" x14ac:dyDescent="0.2">
      <c r="B262" s="115"/>
      <c r="C262" s="141" t="s">
        <v>675</v>
      </c>
      <c r="D262" s="141" t="s">
        <v>165</v>
      </c>
      <c r="E262" s="142" t="s">
        <v>1295</v>
      </c>
      <c r="F262" s="143" t="s">
        <v>1296</v>
      </c>
      <c r="G262" s="144" t="s">
        <v>303</v>
      </c>
      <c r="H262" s="145">
        <v>0.11</v>
      </c>
      <c r="I262" s="174">
        <v>34.82</v>
      </c>
      <c r="J262" s="175">
        <f>ROUND(I262*H262,3)</f>
        <v>3.83</v>
      </c>
      <c r="K262" s="147"/>
      <c r="L262" s="27"/>
      <c r="M262" s="148" t="s">
        <v>1</v>
      </c>
      <c r="N262" s="114" t="s">
        <v>39</v>
      </c>
      <c r="P262" s="149">
        <f>O262*H262</f>
        <v>0</v>
      </c>
      <c r="Q262" s="149">
        <v>2.3115177000000001E-2</v>
      </c>
      <c r="R262" s="149">
        <f>Q262*H262</f>
        <v>2.5426694700000003E-3</v>
      </c>
      <c r="S262" s="149">
        <v>0</v>
      </c>
      <c r="T262" s="150">
        <f>S262*H262</f>
        <v>0</v>
      </c>
      <c r="AR262" s="151" t="s">
        <v>233</v>
      </c>
      <c r="AT262" s="151" t="s">
        <v>165</v>
      </c>
      <c r="AU262" s="151" t="s">
        <v>86</v>
      </c>
      <c r="AY262" s="13" t="s">
        <v>163</v>
      </c>
      <c r="BE262" s="152">
        <f>IF(N262="základná",J262,0)</f>
        <v>0</v>
      </c>
      <c r="BF262" s="152">
        <f>IF(N262="znížená",J262,0)</f>
        <v>3.83</v>
      </c>
      <c r="BG262" s="152">
        <f>IF(N262="zákl. prenesená",J262,0)</f>
        <v>0</v>
      </c>
      <c r="BH262" s="152">
        <f>IF(N262="zníž. prenesená",J262,0)</f>
        <v>0</v>
      </c>
      <c r="BI262" s="152">
        <f>IF(N262="nulová",J262,0)</f>
        <v>0</v>
      </c>
      <c r="BJ262" s="13" t="s">
        <v>86</v>
      </c>
      <c r="BK262" s="153">
        <f>ROUND(I262*H262,3)</f>
        <v>3.83</v>
      </c>
      <c r="BL262" s="13" t="s">
        <v>233</v>
      </c>
      <c r="BM262" s="151" t="s">
        <v>1297</v>
      </c>
    </row>
    <row r="263" spans="2:65" s="1" customFormat="1" ht="22.15" customHeight="1" x14ac:dyDescent="0.2">
      <c r="B263" s="115"/>
      <c r="C263" s="141" t="s">
        <v>461</v>
      </c>
      <c r="D263" s="141" t="s">
        <v>165</v>
      </c>
      <c r="E263" s="142" t="s">
        <v>1044</v>
      </c>
      <c r="F263" s="143" t="s">
        <v>1298</v>
      </c>
      <c r="G263" s="144" t="s">
        <v>168</v>
      </c>
      <c r="H263" s="145">
        <v>23.914000000000001</v>
      </c>
      <c r="I263" s="174">
        <v>30.7</v>
      </c>
      <c r="J263" s="175">
        <f>ROUND(I263*H263,3)</f>
        <v>734.16</v>
      </c>
      <c r="K263" s="147"/>
      <c r="L263" s="27"/>
      <c r="M263" s="148" t="s">
        <v>1</v>
      </c>
      <c r="N263" s="114" t="s">
        <v>39</v>
      </c>
      <c r="P263" s="149">
        <f>O263*H263</f>
        <v>0</v>
      </c>
      <c r="Q263" s="149">
        <v>1.2255E-2</v>
      </c>
      <c r="R263" s="149">
        <f>Q263*H263</f>
        <v>0.29306607000000001</v>
      </c>
      <c r="S263" s="149">
        <v>0</v>
      </c>
      <c r="T263" s="150">
        <f>S263*H263</f>
        <v>0</v>
      </c>
      <c r="AR263" s="151" t="s">
        <v>233</v>
      </c>
      <c r="AT263" s="151" t="s">
        <v>165</v>
      </c>
      <c r="AU263" s="151" t="s">
        <v>86</v>
      </c>
      <c r="AY263" s="13" t="s">
        <v>163</v>
      </c>
      <c r="BE263" s="152">
        <f>IF(N263="základná",J263,0)</f>
        <v>0</v>
      </c>
      <c r="BF263" s="152">
        <f>IF(N263="znížená",J263,0)</f>
        <v>734.16</v>
      </c>
      <c r="BG263" s="152">
        <f>IF(N263="zákl. prenesená",J263,0)</f>
        <v>0</v>
      </c>
      <c r="BH263" s="152">
        <f>IF(N263="zníž. prenesená",J263,0)</f>
        <v>0</v>
      </c>
      <c r="BI263" s="152">
        <f>IF(N263="nulová",J263,0)</f>
        <v>0</v>
      </c>
      <c r="BJ263" s="13" t="s">
        <v>86</v>
      </c>
      <c r="BK263" s="153">
        <f>ROUND(I263*H263,3)</f>
        <v>734.16</v>
      </c>
      <c r="BL263" s="13" t="s">
        <v>233</v>
      </c>
      <c r="BM263" s="151" t="s">
        <v>1299</v>
      </c>
    </row>
    <row r="264" spans="2:65" s="1" customFormat="1" ht="22.15" customHeight="1" x14ac:dyDescent="0.2">
      <c r="B264" s="115"/>
      <c r="C264" s="141" t="s">
        <v>682</v>
      </c>
      <c r="D264" s="141" t="s">
        <v>165</v>
      </c>
      <c r="E264" s="142" t="s">
        <v>1300</v>
      </c>
      <c r="F264" s="143" t="s">
        <v>1301</v>
      </c>
      <c r="G264" s="144" t="s">
        <v>488</v>
      </c>
      <c r="H264" s="146">
        <v>4.5</v>
      </c>
      <c r="I264" s="174">
        <v>4.5</v>
      </c>
      <c r="J264" s="175">
        <f>ROUND(I264*H264,3)</f>
        <v>20.25</v>
      </c>
      <c r="K264" s="147"/>
      <c r="L264" s="27"/>
      <c r="M264" s="148" t="s">
        <v>1</v>
      </c>
      <c r="N264" s="114" t="s">
        <v>39</v>
      </c>
      <c r="P264" s="149">
        <f>O264*H264</f>
        <v>0</v>
      </c>
      <c r="Q264" s="149">
        <v>0</v>
      </c>
      <c r="R264" s="149">
        <f>Q264*H264</f>
        <v>0</v>
      </c>
      <c r="S264" s="149">
        <v>0</v>
      </c>
      <c r="T264" s="150">
        <f>S264*H264</f>
        <v>0</v>
      </c>
      <c r="AR264" s="151" t="s">
        <v>233</v>
      </c>
      <c r="AT264" s="151" t="s">
        <v>165</v>
      </c>
      <c r="AU264" s="151" t="s">
        <v>86</v>
      </c>
      <c r="AY264" s="13" t="s">
        <v>163</v>
      </c>
      <c r="BE264" s="152">
        <f>IF(N264="základná",J264,0)</f>
        <v>0</v>
      </c>
      <c r="BF264" s="152">
        <f>IF(N264="znížená",J264,0)</f>
        <v>20.25</v>
      </c>
      <c r="BG264" s="152">
        <f>IF(N264="zákl. prenesená",J264,0)</f>
        <v>0</v>
      </c>
      <c r="BH264" s="152">
        <f>IF(N264="zníž. prenesená",J264,0)</f>
        <v>0</v>
      </c>
      <c r="BI264" s="152">
        <f>IF(N264="nulová",J264,0)</f>
        <v>0</v>
      </c>
      <c r="BJ264" s="13" t="s">
        <v>86</v>
      </c>
      <c r="BK264" s="153">
        <f>ROUND(I264*H264,3)</f>
        <v>20.25</v>
      </c>
      <c r="BL264" s="13" t="s">
        <v>233</v>
      </c>
      <c r="BM264" s="151" t="s">
        <v>1302</v>
      </c>
    </row>
    <row r="265" spans="2:65" s="11" customFormat="1" ht="22.9" customHeight="1" x14ac:dyDescent="0.2">
      <c r="B265" s="132"/>
      <c r="D265" s="133" t="s">
        <v>72</v>
      </c>
      <c r="E265" s="140" t="s">
        <v>237</v>
      </c>
      <c r="F265" s="140" t="s">
        <v>238</v>
      </c>
      <c r="I265" s="171"/>
      <c r="J265" s="173">
        <f>BK265</f>
        <v>16359.637999999999</v>
      </c>
      <c r="L265" s="132"/>
      <c r="M265" s="135"/>
      <c r="P265" s="136">
        <f>SUM(P266:P286)</f>
        <v>0</v>
      </c>
      <c r="R265" s="136">
        <f>SUM(R266:R286)</f>
        <v>2.3970902623999999</v>
      </c>
      <c r="T265" s="137">
        <f>SUM(T266:T286)</f>
        <v>0</v>
      </c>
      <c r="AR265" s="133" t="s">
        <v>86</v>
      </c>
      <c r="AT265" s="138" t="s">
        <v>72</v>
      </c>
      <c r="AU265" s="138" t="s">
        <v>80</v>
      </c>
      <c r="AY265" s="133" t="s">
        <v>163</v>
      </c>
      <c r="BK265" s="139">
        <f>SUM(BK266:BK286)</f>
        <v>16359.637999999999</v>
      </c>
    </row>
    <row r="266" spans="2:65" s="1" customFormat="1" ht="34.9" customHeight="1" x14ac:dyDescent="0.2">
      <c r="B266" s="115"/>
      <c r="C266" s="141" t="s">
        <v>686</v>
      </c>
      <c r="D266" s="141" t="s">
        <v>165</v>
      </c>
      <c r="E266" s="142" t="s">
        <v>558</v>
      </c>
      <c r="F266" s="143" t="s">
        <v>1303</v>
      </c>
      <c r="G266" s="144" t="s">
        <v>179</v>
      </c>
      <c r="H266" s="145">
        <v>59.4</v>
      </c>
      <c r="I266" s="174">
        <v>15.34</v>
      </c>
      <c r="J266" s="175">
        <f t="shared" ref="J266:J286" si="55">ROUND(I266*H266,3)</f>
        <v>911.19600000000003</v>
      </c>
      <c r="K266" s="147"/>
      <c r="L266" s="27"/>
      <c r="M266" s="148" t="s">
        <v>1</v>
      </c>
      <c r="N266" s="114" t="s">
        <v>39</v>
      </c>
      <c r="P266" s="149">
        <f t="shared" ref="P266:P286" si="56">O266*H266</f>
        <v>0</v>
      </c>
      <c r="Q266" s="149">
        <v>2.7512539999999999E-3</v>
      </c>
      <c r="R266" s="149">
        <f t="shared" ref="R266:R286" si="57">Q266*H266</f>
        <v>0.16342448759999997</v>
      </c>
      <c r="S266" s="149">
        <v>0</v>
      </c>
      <c r="T266" s="150">
        <f t="shared" ref="T266:T286" si="58">S266*H266</f>
        <v>0</v>
      </c>
      <c r="AR266" s="151" t="s">
        <v>233</v>
      </c>
      <c r="AT266" s="151" t="s">
        <v>165</v>
      </c>
      <c r="AU266" s="151" t="s">
        <v>86</v>
      </c>
      <c r="AY266" s="13" t="s">
        <v>163</v>
      </c>
      <c r="BE266" s="152">
        <f t="shared" ref="BE266:BE286" si="59">IF(N266="základná",J266,0)</f>
        <v>0</v>
      </c>
      <c r="BF266" s="152">
        <f t="shared" ref="BF266:BF286" si="60">IF(N266="znížená",J266,0)</f>
        <v>911.19600000000003</v>
      </c>
      <c r="BG266" s="152">
        <f t="shared" ref="BG266:BG286" si="61">IF(N266="zákl. prenesená",J266,0)</f>
        <v>0</v>
      </c>
      <c r="BH266" s="152">
        <f t="shared" ref="BH266:BH286" si="62">IF(N266="zníž. prenesená",J266,0)</f>
        <v>0</v>
      </c>
      <c r="BI266" s="152">
        <f t="shared" ref="BI266:BI286" si="63">IF(N266="nulová",J266,0)</f>
        <v>0</v>
      </c>
      <c r="BJ266" s="13" t="s">
        <v>86</v>
      </c>
      <c r="BK266" s="153">
        <f t="shared" ref="BK266:BK286" si="64">ROUND(I266*H266,3)</f>
        <v>911.19600000000003</v>
      </c>
      <c r="BL266" s="13" t="s">
        <v>233</v>
      </c>
      <c r="BM266" s="151" t="s">
        <v>1304</v>
      </c>
    </row>
    <row r="267" spans="2:65" s="1" customFormat="1" ht="22.15" customHeight="1" x14ac:dyDescent="0.2">
      <c r="B267" s="115"/>
      <c r="C267" s="141" t="s">
        <v>690</v>
      </c>
      <c r="D267" s="141" t="s">
        <v>165</v>
      </c>
      <c r="E267" s="142" t="s">
        <v>562</v>
      </c>
      <c r="F267" s="143" t="s">
        <v>1305</v>
      </c>
      <c r="G267" s="144" t="s">
        <v>179</v>
      </c>
      <c r="H267" s="145">
        <v>31.6</v>
      </c>
      <c r="I267" s="174">
        <v>17.8</v>
      </c>
      <c r="J267" s="175">
        <f t="shared" si="55"/>
        <v>562.48</v>
      </c>
      <c r="K267" s="147"/>
      <c r="L267" s="27"/>
      <c r="M267" s="148" t="s">
        <v>1</v>
      </c>
      <c r="N267" s="114" t="s">
        <v>39</v>
      </c>
      <c r="P267" s="149">
        <f t="shared" si="56"/>
        <v>0</v>
      </c>
      <c r="Q267" s="149">
        <v>2.1449500000000001E-3</v>
      </c>
      <c r="R267" s="149">
        <f t="shared" si="57"/>
        <v>6.7780420000000008E-2</v>
      </c>
      <c r="S267" s="149">
        <v>0</v>
      </c>
      <c r="T267" s="150">
        <f t="shared" si="58"/>
        <v>0</v>
      </c>
      <c r="AR267" s="151" t="s">
        <v>233</v>
      </c>
      <c r="AT267" s="151" t="s">
        <v>165</v>
      </c>
      <c r="AU267" s="151" t="s">
        <v>86</v>
      </c>
      <c r="AY267" s="13" t="s">
        <v>163</v>
      </c>
      <c r="BE267" s="152">
        <f t="shared" si="59"/>
        <v>0</v>
      </c>
      <c r="BF267" s="152">
        <f t="shared" si="60"/>
        <v>562.48</v>
      </c>
      <c r="BG267" s="152">
        <f t="shared" si="61"/>
        <v>0</v>
      </c>
      <c r="BH267" s="152">
        <f t="shared" si="62"/>
        <v>0</v>
      </c>
      <c r="BI267" s="152">
        <f t="shared" si="63"/>
        <v>0</v>
      </c>
      <c r="BJ267" s="13" t="s">
        <v>86</v>
      </c>
      <c r="BK267" s="153">
        <f t="shared" si="64"/>
        <v>562.48</v>
      </c>
      <c r="BL267" s="13" t="s">
        <v>233</v>
      </c>
      <c r="BM267" s="151" t="s">
        <v>1306</v>
      </c>
    </row>
    <row r="268" spans="2:65" s="1" customFormat="1" ht="22.15" customHeight="1" x14ac:dyDescent="0.2">
      <c r="B268" s="115"/>
      <c r="C268" s="141" t="s">
        <v>694</v>
      </c>
      <c r="D268" s="141" t="s">
        <v>165</v>
      </c>
      <c r="E268" s="142" t="s">
        <v>1051</v>
      </c>
      <c r="F268" s="143" t="s">
        <v>1052</v>
      </c>
      <c r="G268" s="144" t="s">
        <v>179</v>
      </c>
      <c r="H268" s="145">
        <v>60</v>
      </c>
      <c r="I268" s="174">
        <v>29.29</v>
      </c>
      <c r="J268" s="175">
        <f t="shared" si="55"/>
        <v>1757.4</v>
      </c>
      <c r="K268" s="147"/>
      <c r="L268" s="27"/>
      <c r="M268" s="148" t="s">
        <v>1</v>
      </c>
      <c r="N268" s="114" t="s">
        <v>39</v>
      </c>
      <c r="P268" s="149">
        <f t="shared" si="56"/>
        <v>0</v>
      </c>
      <c r="Q268" s="149">
        <v>4.6343629999999999E-3</v>
      </c>
      <c r="R268" s="149">
        <f t="shared" si="57"/>
        <v>0.27806177999999998</v>
      </c>
      <c r="S268" s="149">
        <v>0</v>
      </c>
      <c r="T268" s="150">
        <f t="shared" si="58"/>
        <v>0</v>
      </c>
      <c r="AR268" s="151" t="s">
        <v>233</v>
      </c>
      <c r="AT268" s="151" t="s">
        <v>165</v>
      </c>
      <c r="AU268" s="151" t="s">
        <v>86</v>
      </c>
      <c r="AY268" s="13" t="s">
        <v>163</v>
      </c>
      <c r="BE268" s="152">
        <f t="shared" si="59"/>
        <v>0</v>
      </c>
      <c r="BF268" s="152">
        <f t="shared" si="60"/>
        <v>1757.4</v>
      </c>
      <c r="BG268" s="152">
        <f t="shared" si="61"/>
        <v>0</v>
      </c>
      <c r="BH268" s="152">
        <f t="shared" si="62"/>
        <v>0</v>
      </c>
      <c r="BI268" s="152">
        <f t="shared" si="63"/>
        <v>0</v>
      </c>
      <c r="BJ268" s="13" t="s">
        <v>86</v>
      </c>
      <c r="BK268" s="153">
        <f t="shared" si="64"/>
        <v>1757.4</v>
      </c>
      <c r="BL268" s="13" t="s">
        <v>233</v>
      </c>
      <c r="BM268" s="151" t="s">
        <v>1307</v>
      </c>
    </row>
    <row r="269" spans="2:65" s="1" customFormat="1" ht="22.15" customHeight="1" x14ac:dyDescent="0.2">
      <c r="B269" s="115"/>
      <c r="C269" s="141" t="s">
        <v>698</v>
      </c>
      <c r="D269" s="141" t="s">
        <v>165</v>
      </c>
      <c r="E269" s="142" t="s">
        <v>566</v>
      </c>
      <c r="F269" s="143" t="s">
        <v>567</v>
      </c>
      <c r="G269" s="144" t="s">
        <v>187</v>
      </c>
      <c r="H269" s="145">
        <v>11</v>
      </c>
      <c r="I269" s="174">
        <v>62.08</v>
      </c>
      <c r="J269" s="175">
        <f t="shared" si="55"/>
        <v>682.88</v>
      </c>
      <c r="K269" s="147"/>
      <c r="L269" s="27"/>
      <c r="M269" s="148" t="s">
        <v>1</v>
      </c>
      <c r="N269" s="114" t="s">
        <v>39</v>
      </c>
      <c r="P269" s="149">
        <f t="shared" si="56"/>
        <v>0</v>
      </c>
      <c r="Q269" s="149">
        <v>1.8764999999999999E-3</v>
      </c>
      <c r="R269" s="149">
        <f t="shared" si="57"/>
        <v>2.06415E-2</v>
      </c>
      <c r="S269" s="149">
        <v>0</v>
      </c>
      <c r="T269" s="150">
        <f t="shared" si="58"/>
        <v>0</v>
      </c>
      <c r="AR269" s="151" t="s">
        <v>233</v>
      </c>
      <c r="AT269" s="151" t="s">
        <v>165</v>
      </c>
      <c r="AU269" s="151" t="s">
        <v>86</v>
      </c>
      <c r="AY269" s="13" t="s">
        <v>163</v>
      </c>
      <c r="BE269" s="152">
        <f t="shared" si="59"/>
        <v>0</v>
      </c>
      <c r="BF269" s="152">
        <f t="shared" si="60"/>
        <v>682.88</v>
      </c>
      <c r="BG269" s="152">
        <f t="shared" si="61"/>
        <v>0</v>
      </c>
      <c r="BH269" s="152">
        <f t="shared" si="62"/>
        <v>0</v>
      </c>
      <c r="BI269" s="152">
        <f t="shared" si="63"/>
        <v>0</v>
      </c>
      <c r="BJ269" s="13" t="s">
        <v>86</v>
      </c>
      <c r="BK269" s="153">
        <f t="shared" si="64"/>
        <v>682.88</v>
      </c>
      <c r="BL269" s="13" t="s">
        <v>233</v>
      </c>
      <c r="BM269" s="151" t="s">
        <v>1308</v>
      </c>
    </row>
    <row r="270" spans="2:65" s="1" customFormat="1" ht="22.15" customHeight="1" x14ac:dyDescent="0.2">
      <c r="B270" s="115"/>
      <c r="C270" s="141" t="s">
        <v>702</v>
      </c>
      <c r="D270" s="141" t="s">
        <v>165</v>
      </c>
      <c r="E270" s="142" t="s">
        <v>574</v>
      </c>
      <c r="F270" s="143" t="s">
        <v>1058</v>
      </c>
      <c r="G270" s="144" t="s">
        <v>187</v>
      </c>
      <c r="H270" s="145">
        <v>294</v>
      </c>
      <c r="I270" s="174">
        <v>0.5</v>
      </c>
      <c r="J270" s="175">
        <f t="shared" si="55"/>
        <v>147</v>
      </c>
      <c r="K270" s="147"/>
      <c r="L270" s="27"/>
      <c r="M270" s="148" t="s">
        <v>1</v>
      </c>
      <c r="N270" s="114" t="s">
        <v>39</v>
      </c>
      <c r="P270" s="149">
        <f t="shared" si="56"/>
        <v>0</v>
      </c>
      <c r="Q270" s="149">
        <v>4.0000000000000003E-5</v>
      </c>
      <c r="R270" s="149">
        <f t="shared" si="57"/>
        <v>1.1760000000000001E-2</v>
      </c>
      <c r="S270" s="149">
        <v>0</v>
      </c>
      <c r="T270" s="150">
        <f t="shared" si="58"/>
        <v>0</v>
      </c>
      <c r="AR270" s="151" t="s">
        <v>233</v>
      </c>
      <c r="AT270" s="151" t="s">
        <v>165</v>
      </c>
      <c r="AU270" s="151" t="s">
        <v>86</v>
      </c>
      <c r="AY270" s="13" t="s">
        <v>163</v>
      </c>
      <c r="BE270" s="152">
        <f t="shared" si="59"/>
        <v>0</v>
      </c>
      <c r="BF270" s="152">
        <f t="shared" si="60"/>
        <v>147</v>
      </c>
      <c r="BG270" s="152">
        <f t="shared" si="61"/>
        <v>0</v>
      </c>
      <c r="BH270" s="152">
        <f t="shared" si="62"/>
        <v>0</v>
      </c>
      <c r="BI270" s="152">
        <f t="shared" si="63"/>
        <v>0</v>
      </c>
      <c r="BJ270" s="13" t="s">
        <v>86</v>
      </c>
      <c r="BK270" s="153">
        <f t="shared" si="64"/>
        <v>147</v>
      </c>
      <c r="BL270" s="13" t="s">
        <v>233</v>
      </c>
      <c r="BM270" s="151" t="s">
        <v>1309</v>
      </c>
    </row>
    <row r="271" spans="2:65" s="1" customFormat="1" ht="22.15" customHeight="1" x14ac:dyDescent="0.2">
      <c r="B271" s="115"/>
      <c r="C271" s="141" t="s">
        <v>706</v>
      </c>
      <c r="D271" s="141" t="s">
        <v>165</v>
      </c>
      <c r="E271" s="142" t="s">
        <v>1310</v>
      </c>
      <c r="F271" s="143" t="s">
        <v>1311</v>
      </c>
      <c r="G271" s="144" t="s">
        <v>179</v>
      </c>
      <c r="H271" s="145">
        <v>5.9</v>
      </c>
      <c r="I271" s="174">
        <v>5</v>
      </c>
      <c r="J271" s="175">
        <f t="shared" si="55"/>
        <v>29.5</v>
      </c>
      <c r="K271" s="147"/>
      <c r="L271" s="27"/>
      <c r="M271" s="148" t="s">
        <v>1</v>
      </c>
      <c r="N271" s="114" t="s">
        <v>39</v>
      </c>
      <c r="P271" s="149">
        <f t="shared" si="56"/>
        <v>0</v>
      </c>
      <c r="Q271" s="149">
        <v>2.1900000000000001E-3</v>
      </c>
      <c r="R271" s="149">
        <f t="shared" si="57"/>
        <v>1.2921000000000002E-2</v>
      </c>
      <c r="S271" s="149">
        <v>0</v>
      </c>
      <c r="T271" s="150">
        <f t="shared" si="58"/>
        <v>0</v>
      </c>
      <c r="AR271" s="151" t="s">
        <v>233</v>
      </c>
      <c r="AT271" s="151" t="s">
        <v>165</v>
      </c>
      <c r="AU271" s="151" t="s">
        <v>86</v>
      </c>
      <c r="AY271" s="13" t="s">
        <v>163</v>
      </c>
      <c r="BE271" s="152">
        <f t="shared" si="59"/>
        <v>0</v>
      </c>
      <c r="BF271" s="152">
        <f t="shared" si="60"/>
        <v>29.5</v>
      </c>
      <c r="BG271" s="152">
        <f t="shared" si="61"/>
        <v>0</v>
      </c>
      <c r="BH271" s="152">
        <f t="shared" si="62"/>
        <v>0</v>
      </c>
      <c r="BI271" s="152">
        <f t="shared" si="63"/>
        <v>0</v>
      </c>
      <c r="BJ271" s="13" t="s">
        <v>86</v>
      </c>
      <c r="BK271" s="153">
        <f t="shared" si="64"/>
        <v>29.5</v>
      </c>
      <c r="BL271" s="13" t="s">
        <v>233</v>
      </c>
      <c r="BM271" s="151" t="s">
        <v>1312</v>
      </c>
    </row>
    <row r="272" spans="2:65" s="1" customFormat="1" ht="22.15" customHeight="1" x14ac:dyDescent="0.2">
      <c r="B272" s="115"/>
      <c r="C272" s="141" t="s">
        <v>712</v>
      </c>
      <c r="D272" s="141" t="s">
        <v>165</v>
      </c>
      <c r="E272" s="142" t="s">
        <v>1313</v>
      </c>
      <c r="F272" s="143" t="s">
        <v>1314</v>
      </c>
      <c r="G272" s="144" t="s">
        <v>179</v>
      </c>
      <c r="H272" s="145">
        <v>9.8000000000000007</v>
      </c>
      <c r="I272" s="174">
        <v>7</v>
      </c>
      <c r="J272" s="175">
        <f t="shared" si="55"/>
        <v>68.599999999999994</v>
      </c>
      <c r="K272" s="147"/>
      <c r="L272" s="27"/>
      <c r="M272" s="148" t="s">
        <v>1</v>
      </c>
      <c r="N272" s="114" t="s">
        <v>39</v>
      </c>
      <c r="P272" s="149">
        <f t="shared" si="56"/>
        <v>0</v>
      </c>
      <c r="Q272" s="149">
        <v>4.2399999999999998E-3</v>
      </c>
      <c r="R272" s="149">
        <f t="shared" si="57"/>
        <v>4.1551999999999999E-2</v>
      </c>
      <c r="S272" s="149">
        <v>0</v>
      </c>
      <c r="T272" s="150">
        <f t="shared" si="58"/>
        <v>0</v>
      </c>
      <c r="AR272" s="151" t="s">
        <v>233</v>
      </c>
      <c r="AT272" s="151" t="s">
        <v>165</v>
      </c>
      <c r="AU272" s="151" t="s">
        <v>86</v>
      </c>
      <c r="AY272" s="13" t="s">
        <v>163</v>
      </c>
      <c r="BE272" s="152">
        <f t="shared" si="59"/>
        <v>0</v>
      </c>
      <c r="BF272" s="152">
        <f t="shared" si="60"/>
        <v>68.599999999999994</v>
      </c>
      <c r="BG272" s="152">
        <f t="shared" si="61"/>
        <v>0</v>
      </c>
      <c r="BH272" s="152">
        <f t="shared" si="62"/>
        <v>0</v>
      </c>
      <c r="BI272" s="152">
        <f t="shared" si="63"/>
        <v>0</v>
      </c>
      <c r="BJ272" s="13" t="s">
        <v>86</v>
      </c>
      <c r="BK272" s="153">
        <f t="shared" si="64"/>
        <v>68.599999999999994</v>
      </c>
      <c r="BL272" s="13" t="s">
        <v>233</v>
      </c>
      <c r="BM272" s="151" t="s">
        <v>1315</v>
      </c>
    </row>
    <row r="273" spans="2:65" s="1" customFormat="1" ht="22.15" customHeight="1" x14ac:dyDescent="0.2">
      <c r="B273" s="115"/>
      <c r="C273" s="141" t="s">
        <v>716</v>
      </c>
      <c r="D273" s="141" t="s">
        <v>165</v>
      </c>
      <c r="E273" s="142" t="s">
        <v>1316</v>
      </c>
      <c r="F273" s="143" t="s">
        <v>1317</v>
      </c>
      <c r="G273" s="144" t="s">
        <v>179</v>
      </c>
      <c r="H273" s="145">
        <v>16</v>
      </c>
      <c r="I273" s="174">
        <v>9</v>
      </c>
      <c r="J273" s="175">
        <f t="shared" si="55"/>
        <v>144</v>
      </c>
      <c r="K273" s="147"/>
      <c r="L273" s="27"/>
      <c r="M273" s="148" t="s">
        <v>1</v>
      </c>
      <c r="N273" s="114" t="s">
        <v>39</v>
      </c>
      <c r="P273" s="149">
        <f t="shared" si="56"/>
        <v>0</v>
      </c>
      <c r="Q273" s="149">
        <v>5.5500000000000002E-3</v>
      </c>
      <c r="R273" s="149">
        <f t="shared" si="57"/>
        <v>8.8800000000000004E-2</v>
      </c>
      <c r="S273" s="149">
        <v>0</v>
      </c>
      <c r="T273" s="150">
        <f t="shared" si="58"/>
        <v>0</v>
      </c>
      <c r="AR273" s="151" t="s">
        <v>233</v>
      </c>
      <c r="AT273" s="151" t="s">
        <v>165</v>
      </c>
      <c r="AU273" s="151" t="s">
        <v>86</v>
      </c>
      <c r="AY273" s="13" t="s">
        <v>163</v>
      </c>
      <c r="BE273" s="152">
        <f t="shared" si="59"/>
        <v>0</v>
      </c>
      <c r="BF273" s="152">
        <f t="shared" si="60"/>
        <v>144</v>
      </c>
      <c r="BG273" s="152">
        <f t="shared" si="61"/>
        <v>0</v>
      </c>
      <c r="BH273" s="152">
        <f t="shared" si="62"/>
        <v>0</v>
      </c>
      <c r="BI273" s="152">
        <f t="shared" si="63"/>
        <v>0</v>
      </c>
      <c r="BJ273" s="13" t="s">
        <v>86</v>
      </c>
      <c r="BK273" s="153">
        <f t="shared" si="64"/>
        <v>144</v>
      </c>
      <c r="BL273" s="13" t="s">
        <v>233</v>
      </c>
      <c r="BM273" s="151" t="s">
        <v>1318</v>
      </c>
    </row>
    <row r="274" spans="2:65" s="1" customFormat="1" ht="22.15" customHeight="1" x14ac:dyDescent="0.2">
      <c r="B274" s="115"/>
      <c r="C274" s="141" t="s">
        <v>720</v>
      </c>
      <c r="D274" s="141" t="s">
        <v>165</v>
      </c>
      <c r="E274" s="142" t="s">
        <v>1319</v>
      </c>
      <c r="F274" s="143" t="s">
        <v>1320</v>
      </c>
      <c r="G274" s="144" t="s">
        <v>179</v>
      </c>
      <c r="H274" s="145">
        <v>0.8</v>
      </c>
      <c r="I274" s="174">
        <v>10</v>
      </c>
      <c r="J274" s="175">
        <f t="shared" si="55"/>
        <v>8</v>
      </c>
      <c r="K274" s="147"/>
      <c r="L274" s="27"/>
      <c r="M274" s="148" t="s">
        <v>1</v>
      </c>
      <c r="N274" s="114" t="s">
        <v>39</v>
      </c>
      <c r="P274" s="149">
        <f t="shared" si="56"/>
        <v>0</v>
      </c>
      <c r="Q274" s="149">
        <v>6.2899999999999996E-3</v>
      </c>
      <c r="R274" s="149">
        <f t="shared" si="57"/>
        <v>5.032E-3</v>
      </c>
      <c r="S274" s="149">
        <v>0</v>
      </c>
      <c r="T274" s="150">
        <f t="shared" si="58"/>
        <v>0</v>
      </c>
      <c r="AR274" s="151" t="s">
        <v>233</v>
      </c>
      <c r="AT274" s="151" t="s">
        <v>165</v>
      </c>
      <c r="AU274" s="151" t="s">
        <v>86</v>
      </c>
      <c r="AY274" s="13" t="s">
        <v>163</v>
      </c>
      <c r="BE274" s="152">
        <f t="shared" si="59"/>
        <v>0</v>
      </c>
      <c r="BF274" s="152">
        <f t="shared" si="60"/>
        <v>8</v>
      </c>
      <c r="BG274" s="152">
        <f t="shared" si="61"/>
        <v>0</v>
      </c>
      <c r="BH274" s="152">
        <f t="shared" si="62"/>
        <v>0</v>
      </c>
      <c r="BI274" s="152">
        <f t="shared" si="63"/>
        <v>0</v>
      </c>
      <c r="BJ274" s="13" t="s">
        <v>86</v>
      </c>
      <c r="BK274" s="153">
        <f t="shared" si="64"/>
        <v>8</v>
      </c>
      <c r="BL274" s="13" t="s">
        <v>233</v>
      </c>
      <c r="BM274" s="151" t="s">
        <v>1321</v>
      </c>
    </row>
    <row r="275" spans="2:65" s="1" customFormat="1" ht="22.15" customHeight="1" x14ac:dyDescent="0.2">
      <c r="B275" s="115"/>
      <c r="C275" s="141" t="s">
        <v>724</v>
      </c>
      <c r="D275" s="141" t="s">
        <v>165</v>
      </c>
      <c r="E275" s="142" t="s">
        <v>578</v>
      </c>
      <c r="F275" s="143" t="s">
        <v>579</v>
      </c>
      <c r="G275" s="144" t="s">
        <v>179</v>
      </c>
      <c r="H275" s="145">
        <v>278.7</v>
      </c>
      <c r="I275" s="174">
        <v>15.5</v>
      </c>
      <c r="J275" s="175">
        <f t="shared" si="55"/>
        <v>4319.8500000000004</v>
      </c>
      <c r="K275" s="147"/>
      <c r="L275" s="27"/>
      <c r="M275" s="148" t="s">
        <v>1</v>
      </c>
      <c r="N275" s="114" t="s">
        <v>39</v>
      </c>
      <c r="P275" s="149">
        <f t="shared" si="56"/>
        <v>0</v>
      </c>
      <c r="Q275" s="149">
        <v>2.9125639999999999E-3</v>
      </c>
      <c r="R275" s="149">
        <f t="shared" si="57"/>
        <v>0.8117315867999999</v>
      </c>
      <c r="S275" s="149">
        <v>0</v>
      </c>
      <c r="T275" s="150">
        <f t="shared" si="58"/>
        <v>0</v>
      </c>
      <c r="AR275" s="151" t="s">
        <v>233</v>
      </c>
      <c r="AT275" s="151" t="s">
        <v>165</v>
      </c>
      <c r="AU275" s="151" t="s">
        <v>86</v>
      </c>
      <c r="AY275" s="13" t="s">
        <v>163</v>
      </c>
      <c r="BE275" s="152">
        <f t="shared" si="59"/>
        <v>0</v>
      </c>
      <c r="BF275" s="152">
        <f t="shared" si="60"/>
        <v>4319.8500000000004</v>
      </c>
      <c r="BG275" s="152">
        <f t="shared" si="61"/>
        <v>0</v>
      </c>
      <c r="BH275" s="152">
        <f t="shared" si="62"/>
        <v>0</v>
      </c>
      <c r="BI275" s="152">
        <f t="shared" si="63"/>
        <v>0</v>
      </c>
      <c r="BJ275" s="13" t="s">
        <v>86</v>
      </c>
      <c r="BK275" s="153">
        <f t="shared" si="64"/>
        <v>4319.8500000000004</v>
      </c>
      <c r="BL275" s="13" t="s">
        <v>233</v>
      </c>
      <c r="BM275" s="151" t="s">
        <v>1322</v>
      </c>
    </row>
    <row r="276" spans="2:65" s="1" customFormat="1" ht="22.15" customHeight="1" x14ac:dyDescent="0.2">
      <c r="B276" s="115"/>
      <c r="C276" s="141" t="s">
        <v>729</v>
      </c>
      <c r="D276" s="141" t="s">
        <v>165</v>
      </c>
      <c r="E276" s="142" t="s">
        <v>1323</v>
      </c>
      <c r="F276" s="143" t="s">
        <v>1324</v>
      </c>
      <c r="G276" s="144" t="s">
        <v>179</v>
      </c>
      <c r="H276" s="145">
        <v>15.7</v>
      </c>
      <c r="I276" s="174">
        <v>12.58</v>
      </c>
      <c r="J276" s="175">
        <f t="shared" si="55"/>
        <v>197.506</v>
      </c>
      <c r="K276" s="147"/>
      <c r="L276" s="27"/>
      <c r="M276" s="148" t="s">
        <v>1</v>
      </c>
      <c r="N276" s="114" t="s">
        <v>39</v>
      </c>
      <c r="P276" s="149">
        <f t="shared" si="56"/>
        <v>0</v>
      </c>
      <c r="Q276" s="149">
        <v>1.73032E-3</v>
      </c>
      <c r="R276" s="149">
        <f t="shared" si="57"/>
        <v>2.7166024E-2</v>
      </c>
      <c r="S276" s="149">
        <v>0</v>
      </c>
      <c r="T276" s="150">
        <f t="shared" si="58"/>
        <v>0</v>
      </c>
      <c r="AR276" s="151" t="s">
        <v>233</v>
      </c>
      <c r="AT276" s="151" t="s">
        <v>165</v>
      </c>
      <c r="AU276" s="151" t="s">
        <v>86</v>
      </c>
      <c r="AY276" s="13" t="s">
        <v>163</v>
      </c>
      <c r="BE276" s="152">
        <f t="shared" si="59"/>
        <v>0</v>
      </c>
      <c r="BF276" s="152">
        <f t="shared" si="60"/>
        <v>197.506</v>
      </c>
      <c r="BG276" s="152">
        <f t="shared" si="61"/>
        <v>0</v>
      </c>
      <c r="BH276" s="152">
        <f t="shared" si="62"/>
        <v>0</v>
      </c>
      <c r="BI276" s="152">
        <f t="shared" si="63"/>
        <v>0</v>
      </c>
      <c r="BJ276" s="13" t="s">
        <v>86</v>
      </c>
      <c r="BK276" s="153">
        <f t="shared" si="64"/>
        <v>197.506</v>
      </c>
      <c r="BL276" s="13" t="s">
        <v>233</v>
      </c>
      <c r="BM276" s="151" t="s">
        <v>1325</v>
      </c>
    </row>
    <row r="277" spans="2:65" s="1" customFormat="1" ht="22.15" customHeight="1" x14ac:dyDescent="0.2">
      <c r="B277" s="115"/>
      <c r="C277" s="141" t="s">
        <v>1086</v>
      </c>
      <c r="D277" s="141" t="s">
        <v>165</v>
      </c>
      <c r="E277" s="142" t="s">
        <v>590</v>
      </c>
      <c r="F277" s="143" t="s">
        <v>1326</v>
      </c>
      <c r="G277" s="144" t="s">
        <v>179</v>
      </c>
      <c r="H277" s="145">
        <v>40.4</v>
      </c>
      <c r="I277" s="174">
        <v>30.29</v>
      </c>
      <c r="J277" s="175">
        <f t="shared" si="55"/>
        <v>1223.7159999999999</v>
      </c>
      <c r="K277" s="147"/>
      <c r="L277" s="27"/>
      <c r="M277" s="148" t="s">
        <v>1</v>
      </c>
      <c r="N277" s="114" t="s">
        <v>39</v>
      </c>
      <c r="P277" s="149">
        <f t="shared" si="56"/>
        <v>0</v>
      </c>
      <c r="Q277" s="149">
        <v>5.1220500000000004E-3</v>
      </c>
      <c r="R277" s="149">
        <f t="shared" si="57"/>
        <v>0.20693082000000002</v>
      </c>
      <c r="S277" s="149">
        <v>0</v>
      </c>
      <c r="T277" s="150">
        <f t="shared" si="58"/>
        <v>0</v>
      </c>
      <c r="AR277" s="151" t="s">
        <v>233</v>
      </c>
      <c r="AT277" s="151" t="s">
        <v>165</v>
      </c>
      <c r="AU277" s="151" t="s">
        <v>86</v>
      </c>
      <c r="AY277" s="13" t="s">
        <v>163</v>
      </c>
      <c r="BE277" s="152">
        <f t="shared" si="59"/>
        <v>0</v>
      </c>
      <c r="BF277" s="152">
        <f t="shared" si="60"/>
        <v>1223.7159999999999</v>
      </c>
      <c r="BG277" s="152">
        <f t="shared" si="61"/>
        <v>0</v>
      </c>
      <c r="BH277" s="152">
        <f t="shared" si="62"/>
        <v>0</v>
      </c>
      <c r="BI277" s="152">
        <f t="shared" si="63"/>
        <v>0</v>
      </c>
      <c r="BJ277" s="13" t="s">
        <v>86</v>
      </c>
      <c r="BK277" s="153">
        <f t="shared" si="64"/>
        <v>1223.7159999999999</v>
      </c>
      <c r="BL277" s="13" t="s">
        <v>233</v>
      </c>
      <c r="BM277" s="151" t="s">
        <v>1327</v>
      </c>
    </row>
    <row r="278" spans="2:65" s="1" customFormat="1" ht="22.15" customHeight="1" x14ac:dyDescent="0.2">
      <c r="B278" s="115"/>
      <c r="C278" s="141" t="s">
        <v>1089</v>
      </c>
      <c r="D278" s="141" t="s">
        <v>165</v>
      </c>
      <c r="E278" s="142" t="s">
        <v>594</v>
      </c>
      <c r="F278" s="143" t="s">
        <v>1328</v>
      </c>
      <c r="G278" s="144" t="s">
        <v>179</v>
      </c>
      <c r="H278" s="145">
        <v>74.7</v>
      </c>
      <c r="I278" s="174">
        <v>36.61</v>
      </c>
      <c r="J278" s="175">
        <f t="shared" si="55"/>
        <v>2734.7669999999998</v>
      </c>
      <c r="K278" s="147"/>
      <c r="L278" s="27"/>
      <c r="M278" s="148" t="s">
        <v>1</v>
      </c>
      <c r="N278" s="114" t="s">
        <v>39</v>
      </c>
      <c r="P278" s="149">
        <f t="shared" si="56"/>
        <v>0</v>
      </c>
      <c r="Q278" s="149">
        <v>6.3673200000000001E-3</v>
      </c>
      <c r="R278" s="149">
        <f t="shared" si="57"/>
        <v>0.47563880400000003</v>
      </c>
      <c r="S278" s="149">
        <v>0</v>
      </c>
      <c r="T278" s="150">
        <f t="shared" si="58"/>
        <v>0</v>
      </c>
      <c r="AR278" s="151" t="s">
        <v>233</v>
      </c>
      <c r="AT278" s="151" t="s">
        <v>165</v>
      </c>
      <c r="AU278" s="151" t="s">
        <v>86</v>
      </c>
      <c r="AY278" s="13" t="s">
        <v>163</v>
      </c>
      <c r="BE278" s="152">
        <f t="shared" si="59"/>
        <v>0</v>
      </c>
      <c r="BF278" s="152">
        <f t="shared" si="60"/>
        <v>2734.7669999999998</v>
      </c>
      <c r="BG278" s="152">
        <f t="shared" si="61"/>
        <v>0</v>
      </c>
      <c r="BH278" s="152">
        <f t="shared" si="62"/>
        <v>0</v>
      </c>
      <c r="BI278" s="152">
        <f t="shared" si="63"/>
        <v>0</v>
      </c>
      <c r="BJ278" s="13" t="s">
        <v>86</v>
      </c>
      <c r="BK278" s="153">
        <f t="shared" si="64"/>
        <v>2734.7669999999998</v>
      </c>
      <c r="BL278" s="13" t="s">
        <v>233</v>
      </c>
      <c r="BM278" s="151" t="s">
        <v>1329</v>
      </c>
    </row>
    <row r="279" spans="2:65" s="1" customFormat="1" ht="22.15" customHeight="1" x14ac:dyDescent="0.2">
      <c r="B279" s="115"/>
      <c r="C279" s="141" t="s">
        <v>1092</v>
      </c>
      <c r="D279" s="141" t="s">
        <v>165</v>
      </c>
      <c r="E279" s="142" t="s">
        <v>602</v>
      </c>
      <c r="F279" s="143" t="s">
        <v>603</v>
      </c>
      <c r="G279" s="144" t="s">
        <v>187</v>
      </c>
      <c r="H279" s="145">
        <v>7</v>
      </c>
      <c r="I279" s="174">
        <v>12.51</v>
      </c>
      <c r="J279" s="175">
        <f t="shared" si="55"/>
        <v>87.57</v>
      </c>
      <c r="K279" s="147"/>
      <c r="L279" s="27"/>
      <c r="M279" s="148" t="s">
        <v>1</v>
      </c>
      <c r="N279" s="114" t="s">
        <v>39</v>
      </c>
      <c r="P279" s="149">
        <f t="shared" si="56"/>
        <v>0</v>
      </c>
      <c r="Q279" s="149">
        <v>3.8699999999999999E-5</v>
      </c>
      <c r="R279" s="149">
        <f t="shared" si="57"/>
        <v>2.7089999999999997E-4</v>
      </c>
      <c r="S279" s="149">
        <v>0</v>
      </c>
      <c r="T279" s="150">
        <f t="shared" si="58"/>
        <v>0</v>
      </c>
      <c r="AR279" s="151" t="s">
        <v>233</v>
      </c>
      <c r="AT279" s="151" t="s">
        <v>165</v>
      </c>
      <c r="AU279" s="151" t="s">
        <v>86</v>
      </c>
      <c r="AY279" s="13" t="s">
        <v>163</v>
      </c>
      <c r="BE279" s="152">
        <f t="shared" si="59"/>
        <v>0</v>
      </c>
      <c r="BF279" s="152">
        <f t="shared" si="60"/>
        <v>87.57</v>
      </c>
      <c r="BG279" s="152">
        <f t="shared" si="61"/>
        <v>0</v>
      </c>
      <c r="BH279" s="152">
        <f t="shared" si="62"/>
        <v>0</v>
      </c>
      <c r="BI279" s="152">
        <f t="shared" si="63"/>
        <v>0</v>
      </c>
      <c r="BJ279" s="13" t="s">
        <v>86</v>
      </c>
      <c r="BK279" s="153">
        <f t="shared" si="64"/>
        <v>87.57</v>
      </c>
      <c r="BL279" s="13" t="s">
        <v>233</v>
      </c>
      <c r="BM279" s="151" t="s">
        <v>1330</v>
      </c>
    </row>
    <row r="280" spans="2:65" s="1" customFormat="1" ht="22.15" customHeight="1" x14ac:dyDescent="0.2">
      <c r="B280" s="115"/>
      <c r="C280" s="159" t="s">
        <v>1095</v>
      </c>
      <c r="D280" s="159" t="s">
        <v>275</v>
      </c>
      <c r="E280" s="160" t="s">
        <v>606</v>
      </c>
      <c r="F280" s="161" t="s">
        <v>607</v>
      </c>
      <c r="G280" s="162" t="s">
        <v>187</v>
      </c>
      <c r="H280" s="163">
        <v>7</v>
      </c>
      <c r="I280" s="176">
        <v>110</v>
      </c>
      <c r="J280" s="177">
        <f t="shared" si="55"/>
        <v>770</v>
      </c>
      <c r="K280" s="164"/>
      <c r="L280" s="165"/>
      <c r="M280" s="166" t="s">
        <v>1</v>
      </c>
      <c r="N280" s="167" t="s">
        <v>39</v>
      </c>
      <c r="P280" s="149">
        <f t="shared" si="56"/>
        <v>0</v>
      </c>
      <c r="Q280" s="149">
        <v>0</v>
      </c>
      <c r="R280" s="149">
        <f t="shared" si="57"/>
        <v>0</v>
      </c>
      <c r="S280" s="149">
        <v>0</v>
      </c>
      <c r="T280" s="150">
        <f t="shared" si="58"/>
        <v>0</v>
      </c>
      <c r="AR280" s="151" t="s">
        <v>401</v>
      </c>
      <c r="AT280" s="151" t="s">
        <v>275</v>
      </c>
      <c r="AU280" s="151" t="s">
        <v>86</v>
      </c>
      <c r="AY280" s="13" t="s">
        <v>163</v>
      </c>
      <c r="BE280" s="152">
        <f t="shared" si="59"/>
        <v>0</v>
      </c>
      <c r="BF280" s="152">
        <f t="shared" si="60"/>
        <v>770</v>
      </c>
      <c r="BG280" s="152">
        <f t="shared" si="61"/>
        <v>0</v>
      </c>
      <c r="BH280" s="152">
        <f t="shared" si="62"/>
        <v>0</v>
      </c>
      <c r="BI280" s="152">
        <f t="shared" si="63"/>
        <v>0</v>
      </c>
      <c r="BJ280" s="13" t="s">
        <v>86</v>
      </c>
      <c r="BK280" s="153">
        <f t="shared" si="64"/>
        <v>770</v>
      </c>
      <c r="BL280" s="13" t="s">
        <v>233</v>
      </c>
      <c r="BM280" s="151" t="s">
        <v>1331</v>
      </c>
    </row>
    <row r="281" spans="2:65" s="1" customFormat="1" ht="22.15" customHeight="1" x14ac:dyDescent="0.2">
      <c r="B281" s="115"/>
      <c r="C281" s="141" t="s">
        <v>1099</v>
      </c>
      <c r="D281" s="141" t="s">
        <v>165</v>
      </c>
      <c r="E281" s="142" t="s">
        <v>610</v>
      </c>
      <c r="F281" s="143" t="s">
        <v>611</v>
      </c>
      <c r="G281" s="144" t="s">
        <v>187</v>
      </c>
      <c r="H281" s="145">
        <v>1</v>
      </c>
      <c r="I281" s="174">
        <v>6.92</v>
      </c>
      <c r="J281" s="175">
        <f t="shared" si="55"/>
        <v>6.92</v>
      </c>
      <c r="K281" s="147"/>
      <c r="L281" s="27"/>
      <c r="M281" s="148" t="s">
        <v>1</v>
      </c>
      <c r="N281" s="114" t="s">
        <v>39</v>
      </c>
      <c r="P281" s="149">
        <f t="shared" si="56"/>
        <v>0</v>
      </c>
      <c r="Q281" s="149">
        <v>8.9439999999999997E-5</v>
      </c>
      <c r="R281" s="149">
        <f t="shared" si="57"/>
        <v>8.9439999999999997E-5</v>
      </c>
      <c r="S281" s="149">
        <v>0</v>
      </c>
      <c r="T281" s="150">
        <f t="shared" si="58"/>
        <v>0</v>
      </c>
      <c r="AR281" s="151" t="s">
        <v>233</v>
      </c>
      <c r="AT281" s="151" t="s">
        <v>165</v>
      </c>
      <c r="AU281" s="151" t="s">
        <v>86</v>
      </c>
      <c r="AY281" s="13" t="s">
        <v>163</v>
      </c>
      <c r="BE281" s="152">
        <f t="shared" si="59"/>
        <v>0</v>
      </c>
      <c r="BF281" s="152">
        <f t="shared" si="60"/>
        <v>6.92</v>
      </c>
      <c r="BG281" s="152">
        <f t="shared" si="61"/>
        <v>0</v>
      </c>
      <c r="BH281" s="152">
        <f t="shared" si="62"/>
        <v>0</v>
      </c>
      <c r="BI281" s="152">
        <f t="shared" si="63"/>
        <v>0</v>
      </c>
      <c r="BJ281" s="13" t="s">
        <v>86</v>
      </c>
      <c r="BK281" s="153">
        <f t="shared" si="64"/>
        <v>6.92</v>
      </c>
      <c r="BL281" s="13" t="s">
        <v>233</v>
      </c>
      <c r="BM281" s="151" t="s">
        <v>1332</v>
      </c>
    </row>
    <row r="282" spans="2:65" s="1" customFormat="1" ht="22.15" customHeight="1" x14ac:dyDescent="0.2">
      <c r="B282" s="115"/>
      <c r="C282" s="159" t="s">
        <v>1101</v>
      </c>
      <c r="D282" s="159" t="s">
        <v>275</v>
      </c>
      <c r="E282" s="160" t="s">
        <v>614</v>
      </c>
      <c r="F282" s="161" t="s">
        <v>615</v>
      </c>
      <c r="G282" s="162" t="s">
        <v>187</v>
      </c>
      <c r="H282" s="163">
        <v>1</v>
      </c>
      <c r="I282" s="176">
        <v>6.63</v>
      </c>
      <c r="J282" s="177">
        <f t="shared" si="55"/>
        <v>6.63</v>
      </c>
      <c r="K282" s="164"/>
      <c r="L282" s="165"/>
      <c r="M282" s="166" t="s">
        <v>1</v>
      </c>
      <c r="N282" s="167" t="s">
        <v>39</v>
      </c>
      <c r="P282" s="149">
        <f t="shared" si="56"/>
        <v>0</v>
      </c>
      <c r="Q282" s="149">
        <v>3.8000000000000002E-4</v>
      </c>
      <c r="R282" s="149">
        <f t="shared" si="57"/>
        <v>3.8000000000000002E-4</v>
      </c>
      <c r="S282" s="149">
        <v>0</v>
      </c>
      <c r="T282" s="150">
        <f t="shared" si="58"/>
        <v>0</v>
      </c>
      <c r="AR282" s="151" t="s">
        <v>401</v>
      </c>
      <c r="AT282" s="151" t="s">
        <v>275</v>
      </c>
      <c r="AU282" s="151" t="s">
        <v>86</v>
      </c>
      <c r="AY282" s="13" t="s">
        <v>163</v>
      </c>
      <c r="BE282" s="152">
        <f t="shared" si="59"/>
        <v>0</v>
      </c>
      <c r="BF282" s="152">
        <f t="shared" si="60"/>
        <v>6.63</v>
      </c>
      <c r="BG282" s="152">
        <f t="shared" si="61"/>
        <v>0</v>
      </c>
      <c r="BH282" s="152">
        <f t="shared" si="62"/>
        <v>0</v>
      </c>
      <c r="BI282" s="152">
        <f t="shared" si="63"/>
        <v>0</v>
      </c>
      <c r="BJ282" s="13" t="s">
        <v>86</v>
      </c>
      <c r="BK282" s="153">
        <f t="shared" si="64"/>
        <v>6.63</v>
      </c>
      <c r="BL282" s="13" t="s">
        <v>233</v>
      </c>
      <c r="BM282" s="151" t="s">
        <v>1333</v>
      </c>
    </row>
    <row r="283" spans="2:65" s="1" customFormat="1" ht="34.9" customHeight="1" x14ac:dyDescent="0.2">
      <c r="B283" s="115"/>
      <c r="C283" s="141" t="s">
        <v>1103</v>
      </c>
      <c r="D283" s="141" t="s">
        <v>165</v>
      </c>
      <c r="E283" s="142" t="s">
        <v>618</v>
      </c>
      <c r="F283" s="143" t="s">
        <v>619</v>
      </c>
      <c r="G283" s="144" t="s">
        <v>187</v>
      </c>
      <c r="H283" s="145">
        <v>98</v>
      </c>
      <c r="I283" s="174">
        <v>2.12</v>
      </c>
      <c r="J283" s="175">
        <f t="shared" si="55"/>
        <v>207.76</v>
      </c>
      <c r="K283" s="147"/>
      <c r="L283" s="27"/>
      <c r="M283" s="148" t="s">
        <v>1</v>
      </c>
      <c r="N283" s="114" t="s">
        <v>39</v>
      </c>
      <c r="P283" s="149">
        <f t="shared" si="56"/>
        <v>0</v>
      </c>
      <c r="Q283" s="149">
        <v>0</v>
      </c>
      <c r="R283" s="149">
        <f t="shared" si="57"/>
        <v>0</v>
      </c>
      <c r="S283" s="149">
        <v>0</v>
      </c>
      <c r="T283" s="150">
        <f t="shared" si="58"/>
        <v>0</v>
      </c>
      <c r="AR283" s="151" t="s">
        <v>233</v>
      </c>
      <c r="AT283" s="151" t="s">
        <v>165</v>
      </c>
      <c r="AU283" s="151" t="s">
        <v>86</v>
      </c>
      <c r="AY283" s="13" t="s">
        <v>163</v>
      </c>
      <c r="BE283" s="152">
        <f t="shared" si="59"/>
        <v>0</v>
      </c>
      <c r="BF283" s="152">
        <f t="shared" si="60"/>
        <v>207.76</v>
      </c>
      <c r="BG283" s="152">
        <f t="shared" si="61"/>
        <v>0</v>
      </c>
      <c r="BH283" s="152">
        <f t="shared" si="62"/>
        <v>0</v>
      </c>
      <c r="BI283" s="152">
        <f t="shared" si="63"/>
        <v>0</v>
      </c>
      <c r="BJ283" s="13" t="s">
        <v>86</v>
      </c>
      <c r="BK283" s="153">
        <f t="shared" si="64"/>
        <v>207.76</v>
      </c>
      <c r="BL283" s="13" t="s">
        <v>233</v>
      </c>
      <c r="BM283" s="151" t="s">
        <v>1334</v>
      </c>
    </row>
    <row r="284" spans="2:65" s="1" customFormat="1" ht="22.15" customHeight="1" x14ac:dyDescent="0.2">
      <c r="B284" s="115"/>
      <c r="C284" s="159" t="s">
        <v>1335</v>
      </c>
      <c r="D284" s="159" t="s">
        <v>275</v>
      </c>
      <c r="E284" s="160" t="s">
        <v>622</v>
      </c>
      <c r="F284" s="161" t="s">
        <v>623</v>
      </c>
      <c r="G284" s="162" t="s">
        <v>187</v>
      </c>
      <c r="H284" s="163">
        <v>98</v>
      </c>
      <c r="I284" s="176">
        <v>2.57</v>
      </c>
      <c r="J284" s="177">
        <f t="shared" si="55"/>
        <v>251.86</v>
      </c>
      <c r="K284" s="164"/>
      <c r="L284" s="165"/>
      <c r="M284" s="166" t="s">
        <v>1</v>
      </c>
      <c r="N284" s="167" t="s">
        <v>39</v>
      </c>
      <c r="P284" s="149">
        <f t="shared" si="56"/>
        <v>0</v>
      </c>
      <c r="Q284" s="149">
        <v>2.5000000000000001E-4</v>
      </c>
      <c r="R284" s="149">
        <f t="shared" si="57"/>
        <v>2.4500000000000001E-2</v>
      </c>
      <c r="S284" s="149">
        <v>0</v>
      </c>
      <c r="T284" s="150">
        <f t="shared" si="58"/>
        <v>0</v>
      </c>
      <c r="AR284" s="151" t="s">
        <v>401</v>
      </c>
      <c r="AT284" s="151" t="s">
        <v>275</v>
      </c>
      <c r="AU284" s="151" t="s">
        <v>86</v>
      </c>
      <c r="AY284" s="13" t="s">
        <v>163</v>
      </c>
      <c r="BE284" s="152">
        <f t="shared" si="59"/>
        <v>0</v>
      </c>
      <c r="BF284" s="152">
        <f t="shared" si="60"/>
        <v>251.86</v>
      </c>
      <c r="BG284" s="152">
        <f t="shared" si="61"/>
        <v>0</v>
      </c>
      <c r="BH284" s="152">
        <f t="shared" si="62"/>
        <v>0</v>
      </c>
      <c r="BI284" s="152">
        <f t="shared" si="63"/>
        <v>0</v>
      </c>
      <c r="BJ284" s="13" t="s">
        <v>86</v>
      </c>
      <c r="BK284" s="153">
        <f t="shared" si="64"/>
        <v>251.86</v>
      </c>
      <c r="BL284" s="13" t="s">
        <v>233</v>
      </c>
      <c r="BM284" s="151" t="s">
        <v>1336</v>
      </c>
    </row>
    <row r="285" spans="2:65" s="1" customFormat="1" ht="22.15" customHeight="1" x14ac:dyDescent="0.2">
      <c r="B285" s="115"/>
      <c r="C285" s="141" t="s">
        <v>1337</v>
      </c>
      <c r="D285" s="141" t="s">
        <v>165</v>
      </c>
      <c r="E285" s="142" t="s">
        <v>626</v>
      </c>
      <c r="F285" s="143" t="s">
        <v>627</v>
      </c>
      <c r="G285" s="144" t="s">
        <v>179</v>
      </c>
      <c r="H285" s="145">
        <v>77.5</v>
      </c>
      <c r="I285" s="174">
        <v>28.88</v>
      </c>
      <c r="J285" s="175">
        <f t="shared" si="55"/>
        <v>2238.1999999999998</v>
      </c>
      <c r="K285" s="147"/>
      <c r="L285" s="27"/>
      <c r="M285" s="148" t="s">
        <v>1</v>
      </c>
      <c r="N285" s="114" t="s">
        <v>39</v>
      </c>
      <c r="P285" s="149">
        <f t="shared" si="56"/>
        <v>0</v>
      </c>
      <c r="Q285" s="149">
        <v>2.0698000000000001E-3</v>
      </c>
      <c r="R285" s="149">
        <f t="shared" si="57"/>
        <v>0.16040950000000001</v>
      </c>
      <c r="S285" s="149">
        <v>0</v>
      </c>
      <c r="T285" s="150">
        <f t="shared" si="58"/>
        <v>0</v>
      </c>
      <c r="AR285" s="151" t="s">
        <v>233</v>
      </c>
      <c r="AT285" s="151" t="s">
        <v>165</v>
      </c>
      <c r="AU285" s="151" t="s">
        <v>86</v>
      </c>
      <c r="AY285" s="13" t="s">
        <v>163</v>
      </c>
      <c r="BE285" s="152">
        <f t="shared" si="59"/>
        <v>0</v>
      </c>
      <c r="BF285" s="152">
        <f t="shared" si="60"/>
        <v>2238.1999999999998</v>
      </c>
      <c r="BG285" s="152">
        <f t="shared" si="61"/>
        <v>0</v>
      </c>
      <c r="BH285" s="152">
        <f t="shared" si="62"/>
        <v>0</v>
      </c>
      <c r="BI285" s="152">
        <f t="shared" si="63"/>
        <v>0</v>
      </c>
      <c r="BJ285" s="13" t="s">
        <v>86</v>
      </c>
      <c r="BK285" s="153">
        <f t="shared" si="64"/>
        <v>2238.1999999999998</v>
      </c>
      <c r="BL285" s="13" t="s">
        <v>233</v>
      </c>
      <c r="BM285" s="151" t="s">
        <v>1338</v>
      </c>
    </row>
    <row r="286" spans="2:65" s="1" customFormat="1" ht="22.15" customHeight="1" x14ac:dyDescent="0.2">
      <c r="B286" s="115"/>
      <c r="C286" s="141" t="s">
        <v>1339</v>
      </c>
      <c r="D286" s="141" t="s">
        <v>165</v>
      </c>
      <c r="E286" s="142" t="s">
        <v>630</v>
      </c>
      <c r="F286" s="143" t="s">
        <v>631</v>
      </c>
      <c r="G286" s="144" t="s">
        <v>488</v>
      </c>
      <c r="H286" s="146">
        <v>1.95</v>
      </c>
      <c r="I286" s="174">
        <v>1.95</v>
      </c>
      <c r="J286" s="175">
        <f t="shared" si="55"/>
        <v>3.8029999999999999</v>
      </c>
      <c r="K286" s="147"/>
      <c r="L286" s="27"/>
      <c r="M286" s="148" t="s">
        <v>1</v>
      </c>
      <c r="N286" s="114" t="s">
        <v>39</v>
      </c>
      <c r="P286" s="149">
        <f t="shared" si="56"/>
        <v>0</v>
      </c>
      <c r="Q286" s="149">
        <v>0</v>
      </c>
      <c r="R286" s="149">
        <f t="shared" si="57"/>
        <v>0</v>
      </c>
      <c r="S286" s="149">
        <v>0</v>
      </c>
      <c r="T286" s="150">
        <f t="shared" si="58"/>
        <v>0</v>
      </c>
      <c r="AR286" s="151" t="s">
        <v>233</v>
      </c>
      <c r="AT286" s="151" t="s">
        <v>165</v>
      </c>
      <c r="AU286" s="151" t="s">
        <v>86</v>
      </c>
      <c r="AY286" s="13" t="s">
        <v>163</v>
      </c>
      <c r="BE286" s="152">
        <f t="shared" si="59"/>
        <v>0</v>
      </c>
      <c r="BF286" s="152">
        <f t="shared" si="60"/>
        <v>3.8029999999999999</v>
      </c>
      <c r="BG286" s="152">
        <f t="shared" si="61"/>
        <v>0</v>
      </c>
      <c r="BH286" s="152">
        <f t="shared" si="62"/>
        <v>0</v>
      </c>
      <c r="BI286" s="152">
        <f t="shared" si="63"/>
        <v>0</v>
      </c>
      <c r="BJ286" s="13" t="s">
        <v>86</v>
      </c>
      <c r="BK286" s="153">
        <f t="shared" si="64"/>
        <v>3.8029999999999999</v>
      </c>
      <c r="BL286" s="13" t="s">
        <v>233</v>
      </c>
      <c r="BM286" s="151" t="s">
        <v>1340</v>
      </c>
    </row>
    <row r="287" spans="2:65" s="11" customFormat="1" ht="22.9" customHeight="1" x14ac:dyDescent="0.2">
      <c r="B287" s="132"/>
      <c r="D287" s="133" t="s">
        <v>72</v>
      </c>
      <c r="E287" s="140" t="s">
        <v>633</v>
      </c>
      <c r="F287" s="140" t="s">
        <v>634</v>
      </c>
      <c r="I287" s="171"/>
      <c r="J287" s="173">
        <f>BK287</f>
        <v>1372.41</v>
      </c>
      <c r="L287" s="132"/>
      <c r="M287" s="135"/>
      <c r="P287" s="136">
        <f>P288</f>
        <v>0</v>
      </c>
      <c r="R287" s="136">
        <f>R288</f>
        <v>0</v>
      </c>
      <c r="T287" s="137">
        <f>T288</f>
        <v>0</v>
      </c>
      <c r="AR287" s="133" t="s">
        <v>86</v>
      </c>
      <c r="AT287" s="138" t="s">
        <v>72</v>
      </c>
      <c r="AU287" s="138" t="s">
        <v>80</v>
      </c>
      <c r="AY287" s="133" t="s">
        <v>163</v>
      </c>
      <c r="BK287" s="139">
        <f>BK288</f>
        <v>1372.41</v>
      </c>
    </row>
    <row r="288" spans="2:65" s="1" customFormat="1" ht="34.9" customHeight="1" x14ac:dyDescent="0.2">
      <c r="B288" s="115"/>
      <c r="C288" s="141" t="s">
        <v>1341</v>
      </c>
      <c r="D288" s="141" t="s">
        <v>165</v>
      </c>
      <c r="E288" s="142" t="s">
        <v>636</v>
      </c>
      <c r="F288" s="143" t="s">
        <v>637</v>
      </c>
      <c r="G288" s="144" t="s">
        <v>168</v>
      </c>
      <c r="H288" s="145">
        <v>586.5</v>
      </c>
      <c r="I288" s="174">
        <v>2.34</v>
      </c>
      <c r="J288" s="175">
        <f>ROUND(I288*H288,3)</f>
        <v>1372.41</v>
      </c>
      <c r="K288" s="147"/>
      <c r="L288" s="27"/>
      <c r="M288" s="148" t="s">
        <v>1</v>
      </c>
      <c r="N288" s="114" t="s">
        <v>39</v>
      </c>
      <c r="P288" s="149">
        <f>O288*H288</f>
        <v>0</v>
      </c>
      <c r="Q288" s="149">
        <v>0</v>
      </c>
      <c r="R288" s="149">
        <f>Q288*H288</f>
        <v>0</v>
      </c>
      <c r="S288" s="149">
        <v>0</v>
      </c>
      <c r="T288" s="150">
        <f>S288*H288</f>
        <v>0</v>
      </c>
      <c r="AR288" s="151" t="s">
        <v>233</v>
      </c>
      <c r="AT288" s="151" t="s">
        <v>165</v>
      </c>
      <c r="AU288" s="151" t="s">
        <v>86</v>
      </c>
      <c r="AY288" s="13" t="s">
        <v>163</v>
      </c>
      <c r="BE288" s="152">
        <f>IF(N288="základná",J288,0)</f>
        <v>0</v>
      </c>
      <c r="BF288" s="152">
        <f>IF(N288="znížená",J288,0)</f>
        <v>1372.41</v>
      </c>
      <c r="BG288" s="152">
        <f>IF(N288="zákl. prenesená",J288,0)</f>
        <v>0</v>
      </c>
      <c r="BH288" s="152">
        <f>IF(N288="zníž. prenesená",J288,0)</f>
        <v>0</v>
      </c>
      <c r="BI288" s="152">
        <f>IF(N288="nulová",J288,0)</f>
        <v>0</v>
      </c>
      <c r="BJ288" s="13" t="s">
        <v>86</v>
      </c>
      <c r="BK288" s="153">
        <f>ROUND(I288*H288,3)</f>
        <v>1372.41</v>
      </c>
      <c r="BL288" s="13" t="s">
        <v>233</v>
      </c>
      <c r="BM288" s="151" t="s">
        <v>1342</v>
      </c>
    </row>
    <row r="289" spans="2:65" s="11" customFormat="1" ht="22.9" customHeight="1" x14ac:dyDescent="0.2">
      <c r="B289" s="132"/>
      <c r="D289" s="133" t="s">
        <v>72</v>
      </c>
      <c r="E289" s="140" t="s">
        <v>262</v>
      </c>
      <c r="F289" s="140" t="s">
        <v>263</v>
      </c>
      <c r="I289" s="171"/>
      <c r="J289" s="173">
        <f>BK289</f>
        <v>3407.1889999999994</v>
      </c>
      <c r="L289" s="132"/>
      <c r="M289" s="135"/>
      <c r="P289" s="136">
        <f>SUM(P290:P296)</f>
        <v>0</v>
      </c>
      <c r="R289" s="136">
        <f>SUM(R290:R296)</f>
        <v>0.43381749999999991</v>
      </c>
      <c r="T289" s="137">
        <f>SUM(T290:T296)</f>
        <v>0</v>
      </c>
      <c r="AR289" s="133" t="s">
        <v>86</v>
      </c>
      <c r="AT289" s="138" t="s">
        <v>72</v>
      </c>
      <c r="AU289" s="138" t="s">
        <v>80</v>
      </c>
      <c r="AY289" s="133" t="s">
        <v>163</v>
      </c>
      <c r="BK289" s="139">
        <f>SUM(BK290:BK296)</f>
        <v>3407.1889999999994</v>
      </c>
    </row>
    <row r="290" spans="2:65" s="1" customFormat="1" ht="22.15" customHeight="1" x14ac:dyDescent="0.2">
      <c r="B290" s="115"/>
      <c r="C290" s="141" t="s">
        <v>1343</v>
      </c>
      <c r="D290" s="141" t="s">
        <v>165</v>
      </c>
      <c r="E290" s="142" t="s">
        <v>640</v>
      </c>
      <c r="F290" s="143" t="s">
        <v>641</v>
      </c>
      <c r="G290" s="144" t="s">
        <v>179</v>
      </c>
      <c r="H290" s="145">
        <v>32.799999999999997</v>
      </c>
      <c r="I290" s="174">
        <v>12.86</v>
      </c>
      <c r="J290" s="175">
        <f t="shared" ref="J290:J296" si="65">ROUND(I290*H290,3)</f>
        <v>421.80799999999999</v>
      </c>
      <c r="K290" s="147"/>
      <c r="L290" s="27"/>
      <c r="M290" s="148" t="s">
        <v>1</v>
      </c>
      <c r="N290" s="114" t="s">
        <v>39</v>
      </c>
      <c r="P290" s="149">
        <f t="shared" ref="P290:P296" si="66">O290*H290</f>
        <v>0</v>
      </c>
      <c r="Q290" s="149">
        <v>2.1499999999999999E-4</v>
      </c>
      <c r="R290" s="149">
        <f t="shared" ref="R290:R296" si="67">Q290*H290</f>
        <v>7.0519999999999992E-3</v>
      </c>
      <c r="S290" s="149">
        <v>0</v>
      </c>
      <c r="T290" s="150">
        <f t="shared" ref="T290:T296" si="68">S290*H290</f>
        <v>0</v>
      </c>
      <c r="AR290" s="151" t="s">
        <v>233</v>
      </c>
      <c r="AT290" s="151" t="s">
        <v>165</v>
      </c>
      <c r="AU290" s="151" t="s">
        <v>86</v>
      </c>
      <c r="AY290" s="13" t="s">
        <v>163</v>
      </c>
      <c r="BE290" s="152">
        <f t="shared" ref="BE290:BE296" si="69">IF(N290="základná",J290,0)</f>
        <v>0</v>
      </c>
      <c r="BF290" s="152">
        <f t="shared" ref="BF290:BF296" si="70">IF(N290="znížená",J290,0)</f>
        <v>421.80799999999999</v>
      </c>
      <c r="BG290" s="152">
        <f t="shared" ref="BG290:BG296" si="71">IF(N290="zákl. prenesená",J290,0)</f>
        <v>0</v>
      </c>
      <c r="BH290" s="152">
        <f t="shared" ref="BH290:BH296" si="72">IF(N290="zníž. prenesená",J290,0)</f>
        <v>0</v>
      </c>
      <c r="BI290" s="152">
        <f t="shared" ref="BI290:BI296" si="73">IF(N290="nulová",J290,0)</f>
        <v>0</v>
      </c>
      <c r="BJ290" s="13" t="s">
        <v>86</v>
      </c>
      <c r="BK290" s="153">
        <f t="shared" ref="BK290:BK296" si="74">ROUND(I290*H290,3)</f>
        <v>421.80799999999999</v>
      </c>
      <c r="BL290" s="13" t="s">
        <v>233</v>
      </c>
      <c r="BM290" s="151" t="s">
        <v>1344</v>
      </c>
    </row>
    <row r="291" spans="2:65" s="1" customFormat="1" ht="13.9" customHeight="1" x14ac:dyDescent="0.2">
      <c r="B291" s="115"/>
      <c r="C291" s="159" t="s">
        <v>1345</v>
      </c>
      <c r="D291" s="159" t="s">
        <v>275</v>
      </c>
      <c r="E291" s="160" t="s">
        <v>644</v>
      </c>
      <c r="F291" s="161" t="s">
        <v>645</v>
      </c>
      <c r="G291" s="162" t="s">
        <v>168</v>
      </c>
      <c r="H291" s="163">
        <v>16.72</v>
      </c>
      <c r="I291" s="176">
        <v>134.68</v>
      </c>
      <c r="J291" s="177">
        <f t="shared" si="65"/>
        <v>2251.85</v>
      </c>
      <c r="K291" s="164"/>
      <c r="L291" s="165"/>
      <c r="M291" s="166" t="s">
        <v>1</v>
      </c>
      <c r="N291" s="167" t="s">
        <v>39</v>
      </c>
      <c r="P291" s="149">
        <f t="shared" si="66"/>
        <v>0</v>
      </c>
      <c r="Q291" s="149">
        <v>2.1999999999999999E-2</v>
      </c>
      <c r="R291" s="149">
        <f t="shared" si="67"/>
        <v>0.36783999999999994</v>
      </c>
      <c r="S291" s="149">
        <v>0</v>
      </c>
      <c r="T291" s="150">
        <f t="shared" si="68"/>
        <v>0</v>
      </c>
      <c r="V291" s="11"/>
      <c r="AR291" s="151" t="s">
        <v>401</v>
      </c>
      <c r="AT291" s="151" t="s">
        <v>275</v>
      </c>
      <c r="AU291" s="151" t="s">
        <v>86</v>
      </c>
      <c r="AY291" s="13" t="s">
        <v>163</v>
      </c>
      <c r="BE291" s="152">
        <f t="shared" si="69"/>
        <v>0</v>
      </c>
      <c r="BF291" s="152">
        <f t="shared" si="70"/>
        <v>2251.85</v>
      </c>
      <c r="BG291" s="152">
        <f t="shared" si="71"/>
        <v>0</v>
      </c>
      <c r="BH291" s="152">
        <f t="shared" si="72"/>
        <v>0</v>
      </c>
      <c r="BI291" s="152">
        <f t="shared" si="73"/>
        <v>0</v>
      </c>
      <c r="BJ291" s="13" t="s">
        <v>86</v>
      </c>
      <c r="BK291" s="153">
        <f t="shared" si="74"/>
        <v>2251.85</v>
      </c>
      <c r="BL291" s="13" t="s">
        <v>233</v>
      </c>
      <c r="BM291" s="151" t="s">
        <v>1346</v>
      </c>
    </row>
    <row r="292" spans="2:65" s="1" customFormat="1" ht="13.9" customHeight="1" x14ac:dyDescent="0.2">
      <c r="B292" s="115"/>
      <c r="C292" s="141" t="s">
        <v>1347</v>
      </c>
      <c r="D292" s="141" t="s">
        <v>165</v>
      </c>
      <c r="E292" s="142" t="s">
        <v>648</v>
      </c>
      <c r="F292" s="143" t="s">
        <v>649</v>
      </c>
      <c r="G292" s="144" t="s">
        <v>179</v>
      </c>
      <c r="H292" s="145">
        <v>3.9</v>
      </c>
      <c r="I292" s="174">
        <v>8.3699999999999992</v>
      </c>
      <c r="J292" s="175">
        <f t="shared" si="65"/>
        <v>32.643000000000001</v>
      </c>
      <c r="K292" s="147"/>
      <c r="L292" s="27"/>
      <c r="M292" s="148" t="s">
        <v>1</v>
      </c>
      <c r="N292" s="114" t="s">
        <v>39</v>
      </c>
      <c r="P292" s="149">
        <f t="shared" si="66"/>
        <v>0</v>
      </c>
      <c r="Q292" s="149">
        <v>4.2499999999999998E-4</v>
      </c>
      <c r="R292" s="149">
        <f t="shared" si="67"/>
        <v>1.6574999999999999E-3</v>
      </c>
      <c r="S292" s="149">
        <v>0</v>
      </c>
      <c r="T292" s="150">
        <f t="shared" si="68"/>
        <v>0</v>
      </c>
      <c r="AR292" s="151" t="s">
        <v>233</v>
      </c>
      <c r="AT292" s="151" t="s">
        <v>165</v>
      </c>
      <c r="AU292" s="151" t="s">
        <v>86</v>
      </c>
      <c r="AY292" s="13" t="s">
        <v>163</v>
      </c>
      <c r="BE292" s="152">
        <f t="shared" si="69"/>
        <v>0</v>
      </c>
      <c r="BF292" s="152">
        <f t="shared" si="70"/>
        <v>32.643000000000001</v>
      </c>
      <c r="BG292" s="152">
        <f t="shared" si="71"/>
        <v>0</v>
      </c>
      <c r="BH292" s="152">
        <f t="shared" si="72"/>
        <v>0</v>
      </c>
      <c r="BI292" s="152">
        <f t="shared" si="73"/>
        <v>0</v>
      </c>
      <c r="BJ292" s="13" t="s">
        <v>86</v>
      </c>
      <c r="BK292" s="153">
        <f t="shared" si="74"/>
        <v>32.643000000000001</v>
      </c>
      <c r="BL292" s="13" t="s">
        <v>233</v>
      </c>
      <c r="BM292" s="151" t="s">
        <v>1348</v>
      </c>
    </row>
    <row r="293" spans="2:65" s="1" customFormat="1" ht="13.9" customHeight="1" x14ac:dyDescent="0.2">
      <c r="B293" s="115"/>
      <c r="C293" s="159" t="s">
        <v>1349</v>
      </c>
      <c r="D293" s="159" t="s">
        <v>275</v>
      </c>
      <c r="E293" s="160" t="s">
        <v>652</v>
      </c>
      <c r="F293" s="161" t="s">
        <v>1350</v>
      </c>
      <c r="G293" s="162" t="s">
        <v>187</v>
      </c>
      <c r="H293" s="163">
        <v>1</v>
      </c>
      <c r="I293" s="176">
        <v>500</v>
      </c>
      <c r="J293" s="177">
        <f t="shared" si="65"/>
        <v>500</v>
      </c>
      <c r="K293" s="164"/>
      <c r="L293" s="165"/>
      <c r="M293" s="166" t="s">
        <v>1</v>
      </c>
      <c r="N293" s="167" t="s">
        <v>39</v>
      </c>
      <c r="P293" s="149">
        <f t="shared" si="66"/>
        <v>0</v>
      </c>
      <c r="Q293" s="149">
        <v>4.6019999999999998E-2</v>
      </c>
      <c r="R293" s="149">
        <f t="shared" si="67"/>
        <v>4.6019999999999998E-2</v>
      </c>
      <c r="S293" s="149">
        <v>0</v>
      </c>
      <c r="T293" s="150">
        <f t="shared" si="68"/>
        <v>0</v>
      </c>
      <c r="AR293" s="151" t="s">
        <v>401</v>
      </c>
      <c r="AT293" s="151" t="s">
        <v>275</v>
      </c>
      <c r="AU293" s="151" t="s">
        <v>86</v>
      </c>
      <c r="AY293" s="13" t="s">
        <v>163</v>
      </c>
      <c r="BE293" s="152">
        <f t="shared" si="69"/>
        <v>0</v>
      </c>
      <c r="BF293" s="152">
        <f t="shared" si="70"/>
        <v>500</v>
      </c>
      <c r="BG293" s="152">
        <f t="shared" si="71"/>
        <v>0</v>
      </c>
      <c r="BH293" s="152">
        <f t="shared" si="72"/>
        <v>0</v>
      </c>
      <c r="BI293" s="152">
        <f t="shared" si="73"/>
        <v>0</v>
      </c>
      <c r="BJ293" s="13" t="s">
        <v>86</v>
      </c>
      <c r="BK293" s="153">
        <f t="shared" si="74"/>
        <v>500</v>
      </c>
      <c r="BL293" s="13" t="s">
        <v>233</v>
      </c>
      <c r="BM293" s="151" t="s">
        <v>1351</v>
      </c>
    </row>
    <row r="294" spans="2:65" s="1" customFormat="1" ht="22.15" customHeight="1" x14ac:dyDescent="0.2">
      <c r="B294" s="115"/>
      <c r="C294" s="141" t="s">
        <v>1352</v>
      </c>
      <c r="D294" s="141" t="s">
        <v>165</v>
      </c>
      <c r="E294" s="142" t="s">
        <v>656</v>
      </c>
      <c r="F294" s="143" t="s">
        <v>657</v>
      </c>
      <c r="G294" s="144" t="s">
        <v>187</v>
      </c>
      <c r="H294" s="145">
        <v>4</v>
      </c>
      <c r="I294" s="174">
        <v>12.31</v>
      </c>
      <c r="J294" s="175">
        <f t="shared" si="65"/>
        <v>49.24</v>
      </c>
      <c r="K294" s="147"/>
      <c r="L294" s="27"/>
      <c r="M294" s="148" t="s">
        <v>1</v>
      </c>
      <c r="N294" s="114" t="s">
        <v>39</v>
      </c>
      <c r="P294" s="149">
        <f t="shared" si="66"/>
        <v>0</v>
      </c>
      <c r="Q294" s="149">
        <v>3.0400000000000002E-4</v>
      </c>
      <c r="R294" s="149">
        <f t="shared" si="67"/>
        <v>1.2160000000000001E-3</v>
      </c>
      <c r="S294" s="149">
        <v>0</v>
      </c>
      <c r="T294" s="150">
        <f t="shared" si="68"/>
        <v>0</v>
      </c>
      <c r="AR294" s="151" t="s">
        <v>233</v>
      </c>
      <c r="AT294" s="151" t="s">
        <v>165</v>
      </c>
      <c r="AU294" s="151" t="s">
        <v>86</v>
      </c>
      <c r="AY294" s="13" t="s">
        <v>163</v>
      </c>
      <c r="BE294" s="152">
        <f t="shared" si="69"/>
        <v>0</v>
      </c>
      <c r="BF294" s="152">
        <f t="shared" si="70"/>
        <v>49.24</v>
      </c>
      <c r="BG294" s="152">
        <f t="shared" si="71"/>
        <v>0</v>
      </c>
      <c r="BH294" s="152">
        <f t="shared" si="72"/>
        <v>0</v>
      </c>
      <c r="BI294" s="152">
        <f t="shared" si="73"/>
        <v>0</v>
      </c>
      <c r="BJ294" s="13" t="s">
        <v>86</v>
      </c>
      <c r="BK294" s="153">
        <f t="shared" si="74"/>
        <v>49.24</v>
      </c>
      <c r="BL294" s="13" t="s">
        <v>233</v>
      </c>
      <c r="BM294" s="151" t="s">
        <v>1353</v>
      </c>
    </row>
    <row r="295" spans="2:65" s="1" customFormat="1" ht="13.9" customHeight="1" x14ac:dyDescent="0.2">
      <c r="B295" s="115"/>
      <c r="C295" s="159" t="s">
        <v>727</v>
      </c>
      <c r="D295" s="159" t="s">
        <v>275</v>
      </c>
      <c r="E295" s="160" t="s">
        <v>664</v>
      </c>
      <c r="F295" s="161" t="s">
        <v>665</v>
      </c>
      <c r="G295" s="162" t="s">
        <v>179</v>
      </c>
      <c r="H295" s="163">
        <v>8.8000000000000007</v>
      </c>
      <c r="I295" s="176">
        <v>17.16</v>
      </c>
      <c r="J295" s="177">
        <f t="shared" si="65"/>
        <v>151.00800000000001</v>
      </c>
      <c r="K295" s="164"/>
      <c r="L295" s="165"/>
      <c r="M295" s="166" t="s">
        <v>1</v>
      </c>
      <c r="N295" s="167" t="s">
        <v>39</v>
      </c>
      <c r="P295" s="149">
        <f t="shared" si="66"/>
        <v>0</v>
      </c>
      <c r="Q295" s="149">
        <v>1.14E-3</v>
      </c>
      <c r="R295" s="149">
        <f t="shared" si="67"/>
        <v>1.0032000000000001E-2</v>
      </c>
      <c r="S295" s="149">
        <v>0</v>
      </c>
      <c r="T295" s="150">
        <f t="shared" si="68"/>
        <v>0</v>
      </c>
      <c r="AR295" s="151" t="s">
        <v>401</v>
      </c>
      <c r="AT295" s="151" t="s">
        <v>275</v>
      </c>
      <c r="AU295" s="151" t="s">
        <v>86</v>
      </c>
      <c r="AY295" s="13" t="s">
        <v>163</v>
      </c>
      <c r="BE295" s="152">
        <f t="shared" si="69"/>
        <v>0</v>
      </c>
      <c r="BF295" s="152">
        <f t="shared" si="70"/>
        <v>151.00800000000001</v>
      </c>
      <c r="BG295" s="152">
        <f t="shared" si="71"/>
        <v>0</v>
      </c>
      <c r="BH295" s="152">
        <f t="shared" si="72"/>
        <v>0</v>
      </c>
      <c r="BI295" s="152">
        <f t="shared" si="73"/>
        <v>0</v>
      </c>
      <c r="BJ295" s="13" t="s">
        <v>86</v>
      </c>
      <c r="BK295" s="153">
        <f t="shared" si="74"/>
        <v>151.00800000000001</v>
      </c>
      <c r="BL295" s="13" t="s">
        <v>233</v>
      </c>
      <c r="BM295" s="151" t="s">
        <v>1354</v>
      </c>
    </row>
    <row r="296" spans="2:65" s="1" customFormat="1" ht="22.15" customHeight="1" x14ac:dyDescent="0.2">
      <c r="B296" s="115"/>
      <c r="C296" s="141" t="s">
        <v>1355</v>
      </c>
      <c r="D296" s="141" t="s">
        <v>165</v>
      </c>
      <c r="E296" s="142" t="s">
        <v>668</v>
      </c>
      <c r="F296" s="143" t="s">
        <v>669</v>
      </c>
      <c r="G296" s="144" t="s">
        <v>488</v>
      </c>
      <c r="H296" s="146">
        <v>0.8</v>
      </c>
      <c r="I296" s="174">
        <v>0.8</v>
      </c>
      <c r="J296" s="175">
        <f t="shared" si="65"/>
        <v>0.64</v>
      </c>
      <c r="K296" s="147"/>
      <c r="L296" s="27"/>
      <c r="M296" s="148" t="s">
        <v>1</v>
      </c>
      <c r="N296" s="114" t="s">
        <v>39</v>
      </c>
      <c r="P296" s="149">
        <f t="shared" si="66"/>
        <v>0</v>
      </c>
      <c r="Q296" s="149">
        <v>0</v>
      </c>
      <c r="R296" s="149">
        <f t="shared" si="67"/>
        <v>0</v>
      </c>
      <c r="S296" s="149">
        <v>0</v>
      </c>
      <c r="T296" s="150">
        <f t="shared" si="68"/>
        <v>0</v>
      </c>
      <c r="AR296" s="151" t="s">
        <v>233</v>
      </c>
      <c r="AT296" s="151" t="s">
        <v>165</v>
      </c>
      <c r="AU296" s="151" t="s">
        <v>86</v>
      </c>
      <c r="AY296" s="13" t="s">
        <v>163</v>
      </c>
      <c r="BE296" s="152">
        <f t="shared" si="69"/>
        <v>0</v>
      </c>
      <c r="BF296" s="152">
        <f t="shared" si="70"/>
        <v>0.64</v>
      </c>
      <c r="BG296" s="152">
        <f t="shared" si="71"/>
        <v>0</v>
      </c>
      <c r="BH296" s="152">
        <f t="shared" si="72"/>
        <v>0</v>
      </c>
      <c r="BI296" s="152">
        <f t="shared" si="73"/>
        <v>0</v>
      </c>
      <c r="BJ296" s="13" t="s">
        <v>86</v>
      </c>
      <c r="BK296" s="153">
        <f t="shared" si="74"/>
        <v>0.64</v>
      </c>
      <c r="BL296" s="13" t="s">
        <v>233</v>
      </c>
      <c r="BM296" s="151" t="s">
        <v>1356</v>
      </c>
    </row>
    <row r="297" spans="2:65" s="11" customFormat="1" ht="22.9" customHeight="1" x14ac:dyDescent="0.2">
      <c r="B297" s="132"/>
      <c r="D297" s="133" t="s">
        <v>72</v>
      </c>
      <c r="E297" s="140" t="s">
        <v>268</v>
      </c>
      <c r="F297" s="140" t="s">
        <v>269</v>
      </c>
      <c r="I297" s="171"/>
      <c r="J297" s="173">
        <f>BK297</f>
        <v>8179.6600000000008</v>
      </c>
      <c r="L297" s="132"/>
      <c r="M297" s="135"/>
      <c r="P297" s="136">
        <f>SUM(P298:P303)</f>
        <v>0</v>
      </c>
      <c r="R297" s="136">
        <f>SUM(R298:R303)</f>
        <v>0.44205480000000003</v>
      </c>
      <c r="T297" s="137">
        <f>SUM(T298:T303)</f>
        <v>0</v>
      </c>
      <c r="AR297" s="133" t="s">
        <v>86</v>
      </c>
      <c r="AT297" s="138" t="s">
        <v>72</v>
      </c>
      <c r="AU297" s="138" t="s">
        <v>80</v>
      </c>
      <c r="AY297" s="133" t="s">
        <v>163</v>
      </c>
      <c r="BK297" s="139">
        <f>SUM(BK298:BK303)</f>
        <v>8179.6600000000008</v>
      </c>
    </row>
    <row r="298" spans="2:65" s="1" customFormat="1" ht="22.15" customHeight="1" x14ac:dyDescent="0.2">
      <c r="B298" s="115"/>
      <c r="C298" s="141" t="s">
        <v>1357</v>
      </c>
      <c r="D298" s="141" t="s">
        <v>165</v>
      </c>
      <c r="E298" s="142" t="s">
        <v>687</v>
      </c>
      <c r="F298" s="143" t="s">
        <v>688</v>
      </c>
      <c r="G298" s="144" t="s">
        <v>187</v>
      </c>
      <c r="H298" s="145">
        <v>1</v>
      </c>
      <c r="I298" s="174">
        <v>37.130000000000003</v>
      </c>
      <c r="J298" s="175">
        <f t="shared" ref="J298:J303" si="75">ROUND(I298*H298,3)</f>
        <v>37.130000000000003</v>
      </c>
      <c r="K298" s="147"/>
      <c r="L298" s="27"/>
      <c r="M298" s="148" t="s">
        <v>1</v>
      </c>
      <c r="N298" s="114" t="s">
        <v>39</v>
      </c>
      <c r="P298" s="149">
        <f t="shared" ref="P298:P303" si="76">O298*H298</f>
        <v>0</v>
      </c>
      <c r="Q298" s="149">
        <v>0</v>
      </c>
      <c r="R298" s="149">
        <f t="shared" ref="R298:R303" si="77">Q298*H298</f>
        <v>0</v>
      </c>
      <c r="S298" s="149">
        <v>0</v>
      </c>
      <c r="T298" s="150">
        <f t="shared" ref="T298:T303" si="78">S298*H298</f>
        <v>0</v>
      </c>
      <c r="AR298" s="151" t="s">
        <v>233</v>
      </c>
      <c r="AT298" s="151" t="s">
        <v>165</v>
      </c>
      <c r="AU298" s="151" t="s">
        <v>86</v>
      </c>
      <c r="AY298" s="13" t="s">
        <v>163</v>
      </c>
      <c r="BE298" s="152">
        <f t="shared" ref="BE298:BE303" si="79">IF(N298="základná",J298,0)</f>
        <v>0</v>
      </c>
      <c r="BF298" s="152">
        <f t="shared" ref="BF298:BF303" si="80">IF(N298="znížená",J298,0)</f>
        <v>37.130000000000003</v>
      </c>
      <c r="BG298" s="152">
        <f t="shared" ref="BG298:BG303" si="81">IF(N298="zákl. prenesená",J298,0)</f>
        <v>0</v>
      </c>
      <c r="BH298" s="152">
        <f t="shared" ref="BH298:BH303" si="82">IF(N298="zníž. prenesená",J298,0)</f>
        <v>0</v>
      </c>
      <c r="BI298" s="152">
        <f t="shared" ref="BI298:BI303" si="83">IF(N298="nulová",J298,0)</f>
        <v>0</v>
      </c>
      <c r="BJ298" s="13" t="s">
        <v>86</v>
      </c>
      <c r="BK298" s="153">
        <f t="shared" ref="BK298:BK303" si="84">ROUND(I298*H298,3)</f>
        <v>37.130000000000003</v>
      </c>
      <c r="BL298" s="13" t="s">
        <v>233</v>
      </c>
      <c r="BM298" s="151" t="s">
        <v>1358</v>
      </c>
    </row>
    <row r="299" spans="2:65" s="1" customFormat="1" ht="13.9" customHeight="1" x14ac:dyDescent="0.2">
      <c r="B299" s="115"/>
      <c r="C299" s="159" t="s">
        <v>1359</v>
      </c>
      <c r="D299" s="159" t="s">
        <v>275</v>
      </c>
      <c r="E299" s="160" t="s">
        <v>691</v>
      </c>
      <c r="F299" s="161" t="s">
        <v>1360</v>
      </c>
      <c r="G299" s="162" t="s">
        <v>187</v>
      </c>
      <c r="H299" s="163">
        <v>1</v>
      </c>
      <c r="I299" s="176">
        <v>297</v>
      </c>
      <c r="J299" s="177">
        <f t="shared" si="75"/>
        <v>297</v>
      </c>
      <c r="K299" s="164"/>
      <c r="L299" s="165"/>
      <c r="M299" s="166" t="s">
        <v>1</v>
      </c>
      <c r="N299" s="167" t="s">
        <v>39</v>
      </c>
      <c r="P299" s="149">
        <f t="shared" si="76"/>
        <v>0</v>
      </c>
      <c r="Q299" s="149">
        <v>2.9700000000000001E-2</v>
      </c>
      <c r="R299" s="149">
        <f t="shared" si="77"/>
        <v>2.9700000000000001E-2</v>
      </c>
      <c r="S299" s="149">
        <v>0</v>
      </c>
      <c r="T299" s="150">
        <f t="shared" si="78"/>
        <v>0</v>
      </c>
      <c r="AR299" s="151" t="s">
        <v>401</v>
      </c>
      <c r="AT299" s="151" t="s">
        <v>275</v>
      </c>
      <c r="AU299" s="151" t="s">
        <v>86</v>
      </c>
      <c r="AY299" s="13" t="s">
        <v>163</v>
      </c>
      <c r="BE299" s="152">
        <f t="shared" si="79"/>
        <v>0</v>
      </c>
      <c r="BF299" s="152">
        <f t="shared" si="80"/>
        <v>297</v>
      </c>
      <c r="BG299" s="152">
        <f t="shared" si="81"/>
        <v>0</v>
      </c>
      <c r="BH299" s="152">
        <f t="shared" si="82"/>
        <v>0</v>
      </c>
      <c r="BI299" s="152">
        <f t="shared" si="83"/>
        <v>0</v>
      </c>
      <c r="BJ299" s="13" t="s">
        <v>86</v>
      </c>
      <c r="BK299" s="153">
        <f t="shared" si="84"/>
        <v>297</v>
      </c>
      <c r="BL299" s="13" t="s">
        <v>233</v>
      </c>
      <c r="BM299" s="151" t="s">
        <v>1361</v>
      </c>
    </row>
    <row r="300" spans="2:65" s="1" customFormat="1" ht="22.15" customHeight="1" x14ac:dyDescent="0.2">
      <c r="B300" s="115"/>
      <c r="C300" s="141" t="s">
        <v>1362</v>
      </c>
      <c r="D300" s="141" t="s">
        <v>165</v>
      </c>
      <c r="E300" s="142" t="s">
        <v>695</v>
      </c>
      <c r="F300" s="143" t="s">
        <v>696</v>
      </c>
      <c r="G300" s="144" t="s">
        <v>187</v>
      </c>
      <c r="H300" s="145">
        <v>11</v>
      </c>
      <c r="I300" s="174">
        <v>40.520000000000003</v>
      </c>
      <c r="J300" s="175">
        <f t="shared" si="75"/>
        <v>445.72</v>
      </c>
      <c r="K300" s="147"/>
      <c r="L300" s="27"/>
      <c r="M300" s="148" t="s">
        <v>1</v>
      </c>
      <c r="N300" s="114" t="s">
        <v>39</v>
      </c>
      <c r="P300" s="149">
        <f t="shared" si="76"/>
        <v>0</v>
      </c>
      <c r="Q300" s="149">
        <v>0</v>
      </c>
      <c r="R300" s="149">
        <f t="shared" si="77"/>
        <v>0</v>
      </c>
      <c r="S300" s="149">
        <v>0</v>
      </c>
      <c r="T300" s="150">
        <f t="shared" si="78"/>
        <v>0</v>
      </c>
      <c r="AR300" s="151" t="s">
        <v>233</v>
      </c>
      <c r="AT300" s="151" t="s">
        <v>165</v>
      </c>
      <c r="AU300" s="151" t="s">
        <v>86</v>
      </c>
      <c r="AY300" s="13" t="s">
        <v>163</v>
      </c>
      <c r="BE300" s="152">
        <f t="shared" si="79"/>
        <v>0</v>
      </c>
      <c r="BF300" s="152">
        <f t="shared" si="80"/>
        <v>445.72</v>
      </c>
      <c r="BG300" s="152">
        <f t="shared" si="81"/>
        <v>0</v>
      </c>
      <c r="BH300" s="152">
        <f t="shared" si="82"/>
        <v>0</v>
      </c>
      <c r="BI300" s="152">
        <f t="shared" si="83"/>
        <v>0</v>
      </c>
      <c r="BJ300" s="13" t="s">
        <v>86</v>
      </c>
      <c r="BK300" s="153">
        <f t="shared" si="84"/>
        <v>445.72</v>
      </c>
      <c r="BL300" s="13" t="s">
        <v>233</v>
      </c>
      <c r="BM300" s="151" t="s">
        <v>1363</v>
      </c>
    </row>
    <row r="301" spans="2:65" s="1" customFormat="1" ht="13.9" customHeight="1" x14ac:dyDescent="0.2">
      <c r="B301" s="115"/>
      <c r="C301" s="159" t="s">
        <v>1364</v>
      </c>
      <c r="D301" s="159" t="s">
        <v>275</v>
      </c>
      <c r="E301" s="160" t="s">
        <v>699</v>
      </c>
      <c r="F301" s="161" t="s">
        <v>1365</v>
      </c>
      <c r="G301" s="162" t="s">
        <v>187</v>
      </c>
      <c r="H301" s="163">
        <v>11</v>
      </c>
      <c r="I301" s="176">
        <v>465</v>
      </c>
      <c r="J301" s="177">
        <f t="shared" si="75"/>
        <v>5115</v>
      </c>
      <c r="K301" s="164"/>
      <c r="L301" s="165"/>
      <c r="M301" s="166" t="s">
        <v>1</v>
      </c>
      <c r="N301" s="167" t="s">
        <v>39</v>
      </c>
      <c r="P301" s="149">
        <f t="shared" si="76"/>
        <v>0</v>
      </c>
      <c r="Q301" s="149">
        <v>3.3750000000000002E-2</v>
      </c>
      <c r="R301" s="149">
        <f t="shared" si="77"/>
        <v>0.37125000000000002</v>
      </c>
      <c r="S301" s="149">
        <v>0</v>
      </c>
      <c r="T301" s="150">
        <f t="shared" si="78"/>
        <v>0</v>
      </c>
      <c r="AR301" s="151" t="s">
        <v>401</v>
      </c>
      <c r="AT301" s="151" t="s">
        <v>275</v>
      </c>
      <c r="AU301" s="151" t="s">
        <v>86</v>
      </c>
      <c r="AY301" s="13" t="s">
        <v>163</v>
      </c>
      <c r="BE301" s="152">
        <f t="shared" si="79"/>
        <v>0</v>
      </c>
      <c r="BF301" s="152">
        <f t="shared" si="80"/>
        <v>5115</v>
      </c>
      <c r="BG301" s="152">
        <f t="shared" si="81"/>
        <v>0</v>
      </c>
      <c r="BH301" s="152">
        <f t="shared" si="82"/>
        <v>0</v>
      </c>
      <c r="BI301" s="152">
        <f t="shared" si="83"/>
        <v>0</v>
      </c>
      <c r="BJ301" s="13" t="s">
        <v>86</v>
      </c>
      <c r="BK301" s="153">
        <f t="shared" si="84"/>
        <v>5115</v>
      </c>
      <c r="BL301" s="13" t="s">
        <v>233</v>
      </c>
      <c r="BM301" s="151" t="s">
        <v>1366</v>
      </c>
    </row>
    <row r="302" spans="2:65" s="1" customFormat="1" ht="34.9" customHeight="1" x14ac:dyDescent="0.2">
      <c r="B302" s="115"/>
      <c r="C302" s="141" t="s">
        <v>1367</v>
      </c>
      <c r="D302" s="141" t="s">
        <v>165</v>
      </c>
      <c r="E302" s="142" t="s">
        <v>1368</v>
      </c>
      <c r="F302" s="143" t="s">
        <v>1369</v>
      </c>
      <c r="G302" s="144" t="s">
        <v>273</v>
      </c>
      <c r="H302" s="145">
        <v>456.72</v>
      </c>
      <c r="I302" s="174">
        <v>5</v>
      </c>
      <c r="J302" s="175">
        <f t="shared" si="75"/>
        <v>2283.6</v>
      </c>
      <c r="K302" s="147"/>
      <c r="L302" s="27"/>
      <c r="M302" s="148" t="s">
        <v>1</v>
      </c>
      <c r="N302" s="114" t="s">
        <v>39</v>
      </c>
      <c r="P302" s="149">
        <f t="shared" si="76"/>
        <v>0</v>
      </c>
      <c r="Q302" s="149">
        <v>9.0000000000000006E-5</v>
      </c>
      <c r="R302" s="149">
        <f t="shared" si="77"/>
        <v>4.1104800000000004E-2</v>
      </c>
      <c r="S302" s="149">
        <v>0</v>
      </c>
      <c r="T302" s="150">
        <f t="shared" si="78"/>
        <v>0</v>
      </c>
      <c r="AR302" s="151" t="s">
        <v>233</v>
      </c>
      <c r="AT302" s="151" t="s">
        <v>165</v>
      </c>
      <c r="AU302" s="151" t="s">
        <v>86</v>
      </c>
      <c r="AY302" s="13" t="s">
        <v>163</v>
      </c>
      <c r="BE302" s="152">
        <f t="shared" si="79"/>
        <v>0</v>
      </c>
      <c r="BF302" s="152">
        <f t="shared" si="80"/>
        <v>2283.6</v>
      </c>
      <c r="BG302" s="152">
        <f t="shared" si="81"/>
        <v>0</v>
      </c>
      <c r="BH302" s="152">
        <f t="shared" si="82"/>
        <v>0</v>
      </c>
      <c r="BI302" s="152">
        <f t="shared" si="83"/>
        <v>0</v>
      </c>
      <c r="BJ302" s="13" t="s">
        <v>86</v>
      </c>
      <c r="BK302" s="153">
        <f t="shared" si="84"/>
        <v>2283.6</v>
      </c>
      <c r="BL302" s="13" t="s">
        <v>233</v>
      </c>
      <c r="BM302" s="151" t="s">
        <v>1370</v>
      </c>
    </row>
    <row r="303" spans="2:65" s="1" customFormat="1" ht="22.15" customHeight="1" x14ac:dyDescent="0.2">
      <c r="B303" s="115"/>
      <c r="C303" s="141" t="s">
        <v>1371</v>
      </c>
      <c r="D303" s="141" t="s">
        <v>165</v>
      </c>
      <c r="E303" s="142" t="s">
        <v>707</v>
      </c>
      <c r="F303" s="143" t="s">
        <v>708</v>
      </c>
      <c r="G303" s="144" t="s">
        <v>488</v>
      </c>
      <c r="H303" s="146">
        <v>1.1000000000000001</v>
      </c>
      <c r="I303" s="174">
        <v>1.1000000000000001</v>
      </c>
      <c r="J303" s="175">
        <f t="shared" si="75"/>
        <v>1.21</v>
      </c>
      <c r="K303" s="147"/>
      <c r="L303" s="27"/>
      <c r="M303" s="148" t="s">
        <v>1</v>
      </c>
      <c r="N303" s="114" t="s">
        <v>39</v>
      </c>
      <c r="P303" s="149">
        <f t="shared" si="76"/>
        <v>0</v>
      </c>
      <c r="Q303" s="149">
        <v>0</v>
      </c>
      <c r="R303" s="149">
        <f t="shared" si="77"/>
        <v>0</v>
      </c>
      <c r="S303" s="149">
        <v>0</v>
      </c>
      <c r="T303" s="150">
        <f t="shared" si="78"/>
        <v>0</v>
      </c>
      <c r="AR303" s="151" t="s">
        <v>233</v>
      </c>
      <c r="AT303" s="151" t="s">
        <v>165</v>
      </c>
      <c r="AU303" s="151" t="s">
        <v>86</v>
      </c>
      <c r="AY303" s="13" t="s">
        <v>163</v>
      </c>
      <c r="BE303" s="152">
        <f t="shared" si="79"/>
        <v>0</v>
      </c>
      <c r="BF303" s="152">
        <f t="shared" si="80"/>
        <v>1.21</v>
      </c>
      <c r="BG303" s="152">
        <f t="shared" si="81"/>
        <v>0</v>
      </c>
      <c r="BH303" s="152">
        <f t="shared" si="82"/>
        <v>0</v>
      </c>
      <c r="BI303" s="152">
        <f t="shared" si="83"/>
        <v>0</v>
      </c>
      <c r="BJ303" s="13" t="s">
        <v>86</v>
      </c>
      <c r="BK303" s="153">
        <f t="shared" si="84"/>
        <v>1.21</v>
      </c>
      <c r="BL303" s="13" t="s">
        <v>233</v>
      </c>
      <c r="BM303" s="151" t="s">
        <v>1372</v>
      </c>
    </row>
    <row r="304" spans="2:65" s="11" customFormat="1" ht="22.9" customHeight="1" x14ac:dyDescent="0.2">
      <c r="B304" s="132"/>
      <c r="D304" s="133" t="s">
        <v>72</v>
      </c>
      <c r="E304" s="140" t="s">
        <v>1373</v>
      </c>
      <c r="F304" s="140" t="s">
        <v>1374</v>
      </c>
      <c r="I304" s="171"/>
      <c r="J304" s="173">
        <f>BK304</f>
        <v>178.25</v>
      </c>
      <c r="L304" s="132"/>
      <c r="M304" s="135"/>
      <c r="P304" s="136">
        <f>SUM(P305:P306)</f>
        <v>0</v>
      </c>
      <c r="R304" s="136">
        <f>SUM(R305:R306)</f>
        <v>4.1785000000000008E-3</v>
      </c>
      <c r="T304" s="137">
        <f>SUM(T305:T306)</f>
        <v>0</v>
      </c>
      <c r="AR304" s="133" t="s">
        <v>86</v>
      </c>
      <c r="AT304" s="138" t="s">
        <v>72</v>
      </c>
      <c r="AU304" s="138" t="s">
        <v>80</v>
      </c>
      <c r="AY304" s="133" t="s">
        <v>163</v>
      </c>
      <c r="BK304" s="139">
        <f>SUM(BK305:BK306)</f>
        <v>178.25</v>
      </c>
    </row>
    <row r="305" spans="2:65" s="1" customFormat="1" ht="34.9" customHeight="1" x14ac:dyDescent="0.2">
      <c r="B305" s="115"/>
      <c r="C305" s="141" t="s">
        <v>1375</v>
      </c>
      <c r="D305" s="141" t="s">
        <v>165</v>
      </c>
      <c r="E305" s="142" t="s">
        <v>1376</v>
      </c>
      <c r="F305" s="143" t="s">
        <v>1377</v>
      </c>
      <c r="G305" s="144" t="s">
        <v>168</v>
      </c>
      <c r="H305" s="145">
        <v>25</v>
      </c>
      <c r="I305" s="174">
        <v>6.35</v>
      </c>
      <c r="J305" s="175">
        <f>ROUND(I305*H305,3)</f>
        <v>158.75</v>
      </c>
      <c r="K305" s="147"/>
      <c r="L305" s="27"/>
      <c r="M305" s="148" t="s">
        <v>1</v>
      </c>
      <c r="N305" s="114" t="s">
        <v>39</v>
      </c>
      <c r="P305" s="149">
        <f>O305*H305</f>
        <v>0</v>
      </c>
      <c r="Q305" s="149">
        <v>1.6584E-4</v>
      </c>
      <c r="R305" s="149">
        <f>Q305*H305</f>
        <v>4.1460000000000004E-3</v>
      </c>
      <c r="S305" s="149">
        <v>0</v>
      </c>
      <c r="T305" s="150">
        <f>S305*H305</f>
        <v>0</v>
      </c>
      <c r="AR305" s="151" t="s">
        <v>233</v>
      </c>
      <c r="AT305" s="151" t="s">
        <v>165</v>
      </c>
      <c r="AU305" s="151" t="s">
        <v>86</v>
      </c>
      <c r="AY305" s="13" t="s">
        <v>163</v>
      </c>
      <c r="BE305" s="152">
        <f>IF(N305="základná",J305,0)</f>
        <v>0</v>
      </c>
      <c r="BF305" s="152">
        <f>IF(N305="znížená",J305,0)</f>
        <v>158.75</v>
      </c>
      <c r="BG305" s="152">
        <f>IF(N305="zákl. prenesená",J305,0)</f>
        <v>0</v>
      </c>
      <c r="BH305" s="152">
        <f>IF(N305="zníž. prenesená",J305,0)</f>
        <v>0</v>
      </c>
      <c r="BI305" s="152">
        <f>IF(N305="nulová",J305,0)</f>
        <v>0</v>
      </c>
      <c r="BJ305" s="13" t="s">
        <v>86</v>
      </c>
      <c r="BK305" s="153">
        <f>ROUND(I305*H305,3)</f>
        <v>158.75</v>
      </c>
      <c r="BL305" s="13" t="s">
        <v>233</v>
      </c>
      <c r="BM305" s="151" t="s">
        <v>1378</v>
      </c>
    </row>
    <row r="306" spans="2:65" s="1" customFormat="1" ht="22.15" customHeight="1" x14ac:dyDescent="0.2">
      <c r="B306" s="115"/>
      <c r="C306" s="141" t="s">
        <v>1379</v>
      </c>
      <c r="D306" s="141" t="s">
        <v>165</v>
      </c>
      <c r="E306" s="142" t="s">
        <v>1380</v>
      </c>
      <c r="F306" s="143" t="s">
        <v>1381</v>
      </c>
      <c r="G306" s="144" t="s">
        <v>168</v>
      </c>
      <c r="H306" s="145">
        <v>25</v>
      </c>
      <c r="I306" s="174">
        <v>0.78</v>
      </c>
      <c r="J306" s="175">
        <f>ROUND(I306*H306,3)</f>
        <v>19.5</v>
      </c>
      <c r="K306" s="147"/>
      <c r="L306" s="27"/>
      <c r="M306" s="148" t="s">
        <v>1</v>
      </c>
      <c r="N306" s="114" t="s">
        <v>39</v>
      </c>
      <c r="P306" s="149">
        <f>O306*H306</f>
        <v>0</v>
      </c>
      <c r="Q306" s="149">
        <v>1.3E-6</v>
      </c>
      <c r="R306" s="149">
        <f>Q306*H306</f>
        <v>3.2500000000000004E-5</v>
      </c>
      <c r="S306" s="149">
        <v>0</v>
      </c>
      <c r="T306" s="150">
        <f>S306*H306</f>
        <v>0</v>
      </c>
      <c r="AR306" s="151" t="s">
        <v>233</v>
      </c>
      <c r="AT306" s="151" t="s">
        <v>165</v>
      </c>
      <c r="AU306" s="151" t="s">
        <v>86</v>
      </c>
      <c r="AY306" s="13" t="s">
        <v>163</v>
      </c>
      <c r="BE306" s="152">
        <f>IF(N306="základná",J306,0)</f>
        <v>0</v>
      </c>
      <c r="BF306" s="152">
        <f>IF(N306="znížená",J306,0)</f>
        <v>19.5</v>
      </c>
      <c r="BG306" s="152">
        <f>IF(N306="zákl. prenesená",J306,0)</f>
        <v>0</v>
      </c>
      <c r="BH306" s="152">
        <f>IF(N306="zníž. prenesená",J306,0)</f>
        <v>0</v>
      </c>
      <c r="BI306" s="152">
        <f>IF(N306="nulová",J306,0)</f>
        <v>0</v>
      </c>
      <c r="BJ306" s="13" t="s">
        <v>86</v>
      </c>
      <c r="BK306" s="153">
        <f>ROUND(I306*H306,3)</f>
        <v>19.5</v>
      </c>
      <c r="BL306" s="13" t="s">
        <v>233</v>
      </c>
      <c r="BM306" s="151" t="s">
        <v>1382</v>
      </c>
    </row>
    <row r="307" spans="2:65" s="11" customFormat="1" ht="22.9" customHeight="1" x14ac:dyDescent="0.2">
      <c r="B307" s="132"/>
      <c r="D307" s="133" t="s">
        <v>72</v>
      </c>
      <c r="E307" s="140" t="s">
        <v>710</v>
      </c>
      <c r="F307" s="140" t="s">
        <v>711</v>
      </c>
      <c r="I307" s="171"/>
      <c r="J307" s="173">
        <f>BK307</f>
        <v>33.36</v>
      </c>
      <c r="L307" s="132"/>
      <c r="M307" s="135"/>
      <c r="P307" s="136">
        <f>SUM(P308:P309)</f>
        <v>0</v>
      </c>
      <c r="R307" s="136">
        <f>SUM(R308:R309)</f>
        <v>4.8680714999999996E-3</v>
      </c>
      <c r="T307" s="137">
        <f>SUM(T308:T309)</f>
        <v>0</v>
      </c>
      <c r="AR307" s="133" t="s">
        <v>86</v>
      </c>
      <c r="AT307" s="138" t="s">
        <v>72</v>
      </c>
      <c r="AU307" s="138" t="s">
        <v>80</v>
      </c>
      <c r="AY307" s="133" t="s">
        <v>163</v>
      </c>
      <c r="BK307" s="139">
        <f>SUM(BK308:BK309)</f>
        <v>33.36</v>
      </c>
    </row>
    <row r="308" spans="2:65" s="1" customFormat="1" ht="22.15" customHeight="1" x14ac:dyDescent="0.2">
      <c r="B308" s="115"/>
      <c r="C308" s="141" t="s">
        <v>1383</v>
      </c>
      <c r="D308" s="141" t="s">
        <v>165</v>
      </c>
      <c r="E308" s="142" t="s">
        <v>713</v>
      </c>
      <c r="F308" s="143" t="s">
        <v>714</v>
      </c>
      <c r="G308" s="144" t="s">
        <v>168</v>
      </c>
      <c r="H308" s="145">
        <v>11.01</v>
      </c>
      <c r="I308" s="174">
        <v>1.31</v>
      </c>
      <c r="J308" s="175">
        <f>ROUND(I308*H308,3)</f>
        <v>14.423</v>
      </c>
      <c r="K308" s="147"/>
      <c r="L308" s="27"/>
      <c r="M308" s="148" t="s">
        <v>1</v>
      </c>
      <c r="N308" s="114" t="s">
        <v>39</v>
      </c>
      <c r="P308" s="149">
        <f>O308*H308</f>
        <v>0</v>
      </c>
      <c r="Q308" s="149">
        <v>1.6574999999999999E-4</v>
      </c>
      <c r="R308" s="149">
        <f>Q308*H308</f>
        <v>1.8249074999999999E-3</v>
      </c>
      <c r="S308" s="149">
        <v>0</v>
      </c>
      <c r="T308" s="150">
        <f>S308*H308</f>
        <v>0</v>
      </c>
      <c r="AR308" s="151" t="s">
        <v>233</v>
      </c>
      <c r="AT308" s="151" t="s">
        <v>165</v>
      </c>
      <c r="AU308" s="151" t="s">
        <v>86</v>
      </c>
      <c r="AY308" s="13" t="s">
        <v>163</v>
      </c>
      <c r="BE308" s="152">
        <f>IF(N308="základná",J308,0)</f>
        <v>0</v>
      </c>
      <c r="BF308" s="152">
        <f>IF(N308="znížená",J308,0)</f>
        <v>14.423</v>
      </c>
      <c r="BG308" s="152">
        <f>IF(N308="zákl. prenesená",J308,0)</f>
        <v>0</v>
      </c>
      <c r="BH308" s="152">
        <f>IF(N308="zníž. prenesená",J308,0)</f>
        <v>0</v>
      </c>
      <c r="BI308" s="152">
        <f>IF(N308="nulová",J308,0)</f>
        <v>0</v>
      </c>
      <c r="BJ308" s="13" t="s">
        <v>86</v>
      </c>
      <c r="BK308" s="153">
        <f>ROUND(I308*H308,3)</f>
        <v>14.423</v>
      </c>
      <c r="BL308" s="13" t="s">
        <v>233</v>
      </c>
      <c r="BM308" s="151" t="s">
        <v>1384</v>
      </c>
    </row>
    <row r="309" spans="2:65" s="1" customFormat="1" ht="34.9" customHeight="1" x14ac:dyDescent="0.2">
      <c r="B309" s="115"/>
      <c r="C309" s="141" t="s">
        <v>1385</v>
      </c>
      <c r="D309" s="141" t="s">
        <v>165</v>
      </c>
      <c r="E309" s="142" t="s">
        <v>717</v>
      </c>
      <c r="F309" s="143" t="s">
        <v>718</v>
      </c>
      <c r="G309" s="144" t="s">
        <v>168</v>
      </c>
      <c r="H309" s="145">
        <v>11.01</v>
      </c>
      <c r="I309" s="174">
        <v>1.72</v>
      </c>
      <c r="J309" s="175">
        <f>ROUND(I309*H309,3)</f>
        <v>18.937000000000001</v>
      </c>
      <c r="K309" s="147"/>
      <c r="L309" s="27"/>
      <c r="M309" s="148" t="s">
        <v>1</v>
      </c>
      <c r="N309" s="114" t="s">
        <v>39</v>
      </c>
      <c r="P309" s="149">
        <f>O309*H309</f>
        <v>0</v>
      </c>
      <c r="Q309" s="149">
        <v>2.764E-4</v>
      </c>
      <c r="R309" s="149">
        <f>Q309*H309</f>
        <v>3.0431640000000001E-3</v>
      </c>
      <c r="S309" s="149">
        <v>0</v>
      </c>
      <c r="T309" s="150">
        <f>S309*H309</f>
        <v>0</v>
      </c>
      <c r="AR309" s="151" t="s">
        <v>233</v>
      </c>
      <c r="AT309" s="151" t="s">
        <v>165</v>
      </c>
      <c r="AU309" s="151" t="s">
        <v>86</v>
      </c>
      <c r="AY309" s="13" t="s">
        <v>163</v>
      </c>
      <c r="BE309" s="152">
        <f>IF(N309="základná",J309,0)</f>
        <v>0</v>
      </c>
      <c r="BF309" s="152">
        <f>IF(N309="znížená",J309,0)</f>
        <v>18.937000000000001</v>
      </c>
      <c r="BG309" s="152">
        <f>IF(N309="zákl. prenesená",J309,0)</f>
        <v>0</v>
      </c>
      <c r="BH309" s="152">
        <f>IF(N309="zníž. prenesená",J309,0)</f>
        <v>0</v>
      </c>
      <c r="BI309" s="152">
        <f>IF(N309="nulová",J309,0)</f>
        <v>0</v>
      </c>
      <c r="BJ309" s="13" t="s">
        <v>86</v>
      </c>
      <c r="BK309" s="153">
        <f>ROUND(I309*H309,3)</f>
        <v>18.937000000000001</v>
      </c>
      <c r="BL309" s="13" t="s">
        <v>233</v>
      </c>
      <c r="BM309" s="151" t="s">
        <v>1386</v>
      </c>
    </row>
    <row r="310" spans="2:65" s="11" customFormat="1" ht="25.9" customHeight="1" x14ac:dyDescent="0.2">
      <c r="B310" s="132"/>
      <c r="D310" s="133" t="s">
        <v>72</v>
      </c>
      <c r="E310" s="134" t="s">
        <v>275</v>
      </c>
      <c r="F310" s="134" t="s">
        <v>276</v>
      </c>
      <c r="I310" s="171"/>
      <c r="J310" s="172">
        <f>BK310</f>
        <v>3000</v>
      </c>
      <c r="L310" s="132"/>
      <c r="M310" s="135"/>
      <c r="P310" s="136">
        <f>P311</f>
        <v>0</v>
      </c>
      <c r="R310" s="136">
        <f>R311</f>
        <v>3.4439999999999998E-2</v>
      </c>
      <c r="T310" s="137">
        <f>T311</f>
        <v>0</v>
      </c>
      <c r="AR310" s="133" t="s">
        <v>176</v>
      </c>
      <c r="AT310" s="138" t="s">
        <v>72</v>
      </c>
      <c r="AU310" s="138" t="s">
        <v>73</v>
      </c>
      <c r="AY310" s="133" t="s">
        <v>163</v>
      </c>
      <c r="BK310" s="139">
        <f>BK311</f>
        <v>3000</v>
      </c>
    </row>
    <row r="311" spans="2:65" s="11" customFormat="1" ht="22.9" customHeight="1" x14ac:dyDescent="0.2">
      <c r="B311" s="132"/>
      <c r="D311" s="133" t="s">
        <v>72</v>
      </c>
      <c r="E311" s="140" t="s">
        <v>277</v>
      </c>
      <c r="F311" s="140" t="s">
        <v>278</v>
      </c>
      <c r="I311" s="171"/>
      <c r="J311" s="173">
        <f>BK311</f>
        <v>3000</v>
      </c>
      <c r="L311" s="132"/>
      <c r="M311" s="135"/>
      <c r="P311" s="136">
        <f>SUM(P312:P314)</f>
        <v>0</v>
      </c>
      <c r="R311" s="136">
        <f>SUM(R312:R314)</f>
        <v>3.4439999999999998E-2</v>
      </c>
      <c r="T311" s="137">
        <f>SUM(T312:T314)</f>
        <v>0</v>
      </c>
      <c r="AR311" s="133" t="s">
        <v>176</v>
      </c>
      <c r="AT311" s="138" t="s">
        <v>72</v>
      </c>
      <c r="AU311" s="138" t="s">
        <v>80</v>
      </c>
      <c r="AY311" s="133" t="s">
        <v>163</v>
      </c>
      <c r="BK311" s="139">
        <f>SUM(BK312:BK314)</f>
        <v>3000</v>
      </c>
    </row>
    <row r="312" spans="2:65" s="1" customFormat="1" ht="13.9" customHeight="1" x14ac:dyDescent="0.2">
      <c r="B312" s="115"/>
      <c r="C312" s="141" t="s">
        <v>1387</v>
      </c>
      <c r="D312" s="141" t="s">
        <v>165</v>
      </c>
      <c r="E312" s="142" t="s">
        <v>721</v>
      </c>
      <c r="F312" s="143" t="s">
        <v>722</v>
      </c>
      <c r="G312" s="144" t="s">
        <v>187</v>
      </c>
      <c r="H312" s="145">
        <v>12</v>
      </c>
      <c r="I312" s="174">
        <v>50</v>
      </c>
      <c r="J312" s="175">
        <f>ROUND(I312*H312,3)</f>
        <v>600</v>
      </c>
      <c r="K312" s="147"/>
      <c r="L312" s="27"/>
      <c r="M312" s="148" t="s">
        <v>1</v>
      </c>
      <c r="N312" s="114" t="s">
        <v>39</v>
      </c>
      <c r="P312" s="149">
        <f>O312*H312</f>
        <v>0</v>
      </c>
      <c r="Q312" s="149">
        <v>0</v>
      </c>
      <c r="R312" s="149">
        <f>Q312*H312</f>
        <v>0</v>
      </c>
      <c r="S312" s="149">
        <v>0</v>
      </c>
      <c r="T312" s="150">
        <f>S312*H312</f>
        <v>0</v>
      </c>
      <c r="AR312" s="151" t="s">
        <v>282</v>
      </c>
      <c r="AT312" s="151" t="s">
        <v>165</v>
      </c>
      <c r="AU312" s="151" t="s">
        <v>86</v>
      </c>
      <c r="AY312" s="13" t="s">
        <v>163</v>
      </c>
      <c r="BE312" s="152">
        <f>IF(N312="základná",J312,0)</f>
        <v>0</v>
      </c>
      <c r="BF312" s="152">
        <f>IF(N312="znížená",J312,0)</f>
        <v>600</v>
      </c>
      <c r="BG312" s="152">
        <f>IF(N312="zákl. prenesená",J312,0)</f>
        <v>0</v>
      </c>
      <c r="BH312" s="152">
        <f>IF(N312="zníž. prenesená",J312,0)</f>
        <v>0</v>
      </c>
      <c r="BI312" s="152">
        <f>IF(N312="nulová",J312,0)</f>
        <v>0</v>
      </c>
      <c r="BJ312" s="13" t="s">
        <v>86</v>
      </c>
      <c r="BK312" s="153">
        <f>ROUND(I312*H312,3)</f>
        <v>600</v>
      </c>
      <c r="BL312" s="13" t="s">
        <v>282</v>
      </c>
      <c r="BM312" s="151" t="s">
        <v>1388</v>
      </c>
    </row>
    <row r="313" spans="2:65" s="1" customFormat="1" ht="13.9" customHeight="1" x14ac:dyDescent="0.2">
      <c r="B313" s="115"/>
      <c r="C313" s="159" t="s">
        <v>1389</v>
      </c>
      <c r="D313" s="159" t="s">
        <v>275</v>
      </c>
      <c r="E313" s="160" t="s">
        <v>725</v>
      </c>
      <c r="F313" s="161" t="s">
        <v>726</v>
      </c>
      <c r="G313" s="162" t="s">
        <v>187</v>
      </c>
      <c r="H313" s="163">
        <v>12</v>
      </c>
      <c r="I313" s="176">
        <v>150</v>
      </c>
      <c r="J313" s="177">
        <f>ROUND(I313*H313,3)</f>
        <v>1800</v>
      </c>
      <c r="K313" s="164"/>
      <c r="L313" s="165"/>
      <c r="M313" s="166" t="s">
        <v>1</v>
      </c>
      <c r="N313" s="167" t="s">
        <v>39</v>
      </c>
      <c r="P313" s="149">
        <f>O313*H313</f>
        <v>0</v>
      </c>
      <c r="Q313" s="149">
        <v>2.7699999999999999E-3</v>
      </c>
      <c r="R313" s="149">
        <f>Q313*H313</f>
        <v>3.3239999999999999E-2</v>
      </c>
      <c r="S313" s="149">
        <v>0</v>
      </c>
      <c r="T313" s="150">
        <f>S313*H313</f>
        <v>0</v>
      </c>
      <c r="AR313" s="151" t="s">
        <v>727</v>
      </c>
      <c r="AT313" s="151" t="s">
        <v>275</v>
      </c>
      <c r="AU313" s="151" t="s">
        <v>86</v>
      </c>
      <c r="AY313" s="13" t="s">
        <v>163</v>
      </c>
      <c r="BE313" s="152">
        <f>IF(N313="základná",J313,0)</f>
        <v>0</v>
      </c>
      <c r="BF313" s="152">
        <f>IF(N313="znížená",J313,0)</f>
        <v>1800</v>
      </c>
      <c r="BG313" s="152">
        <f>IF(N313="zákl. prenesená",J313,0)</f>
        <v>0</v>
      </c>
      <c r="BH313" s="152">
        <f>IF(N313="zníž. prenesená",J313,0)</f>
        <v>0</v>
      </c>
      <c r="BI313" s="152">
        <f>IF(N313="nulová",J313,0)</f>
        <v>0</v>
      </c>
      <c r="BJ313" s="13" t="s">
        <v>86</v>
      </c>
      <c r="BK313" s="153">
        <f>ROUND(I313*H313,3)</f>
        <v>1800</v>
      </c>
      <c r="BL313" s="13" t="s">
        <v>727</v>
      </c>
      <c r="BM313" s="151" t="s">
        <v>1390</v>
      </c>
    </row>
    <row r="314" spans="2:65" s="1" customFormat="1" ht="13.9" customHeight="1" x14ac:dyDescent="0.2">
      <c r="B314" s="115"/>
      <c r="C314" s="159" t="s">
        <v>1391</v>
      </c>
      <c r="D314" s="159" t="s">
        <v>275</v>
      </c>
      <c r="E314" s="160" t="s">
        <v>730</v>
      </c>
      <c r="F314" s="161" t="s">
        <v>731</v>
      </c>
      <c r="G314" s="162" t="s">
        <v>187</v>
      </c>
      <c r="H314" s="163">
        <v>12</v>
      </c>
      <c r="I314" s="176">
        <v>50</v>
      </c>
      <c r="J314" s="177">
        <f>ROUND(I314*H314,3)</f>
        <v>600</v>
      </c>
      <c r="K314" s="164"/>
      <c r="L314" s="165"/>
      <c r="M314" s="168" t="s">
        <v>1</v>
      </c>
      <c r="N314" s="169" t="s">
        <v>39</v>
      </c>
      <c r="O314" s="156"/>
      <c r="P314" s="157">
        <f>O314*H314</f>
        <v>0</v>
      </c>
      <c r="Q314" s="157">
        <v>1E-4</v>
      </c>
      <c r="R314" s="157">
        <f>Q314*H314</f>
        <v>1.2000000000000001E-3</v>
      </c>
      <c r="S314" s="157">
        <v>0</v>
      </c>
      <c r="T314" s="158">
        <f>S314*H314</f>
        <v>0</v>
      </c>
      <c r="AR314" s="151" t="s">
        <v>727</v>
      </c>
      <c r="AT314" s="151" t="s">
        <v>275</v>
      </c>
      <c r="AU314" s="151" t="s">
        <v>86</v>
      </c>
      <c r="AY314" s="13" t="s">
        <v>163</v>
      </c>
      <c r="BE314" s="152">
        <f>IF(N314="základná",J314,0)</f>
        <v>0</v>
      </c>
      <c r="BF314" s="152">
        <f>IF(N314="znížená",J314,0)</f>
        <v>600</v>
      </c>
      <c r="BG314" s="152">
        <f>IF(N314="zákl. prenesená",J314,0)</f>
        <v>0</v>
      </c>
      <c r="BH314" s="152">
        <f>IF(N314="zníž. prenesená",J314,0)</f>
        <v>0</v>
      </c>
      <c r="BI314" s="152">
        <f>IF(N314="nulová",J314,0)</f>
        <v>0</v>
      </c>
      <c r="BJ314" s="13" t="s">
        <v>86</v>
      </c>
      <c r="BK314" s="153">
        <f>ROUND(I314*H314,3)</f>
        <v>600</v>
      </c>
      <c r="BL314" s="13" t="s">
        <v>727</v>
      </c>
      <c r="BM314" s="151" t="s">
        <v>1392</v>
      </c>
    </row>
    <row r="315" spans="2:65" s="1" customFormat="1" ht="6.95" customHeight="1" x14ac:dyDescent="0.2">
      <c r="B315" s="39"/>
      <c r="C315" s="40"/>
      <c r="D315" s="40"/>
      <c r="E315" s="40"/>
      <c r="F315" s="40"/>
      <c r="G315" s="40"/>
      <c r="H315" s="40"/>
      <c r="I315" s="40"/>
      <c r="J315" s="40"/>
      <c r="K315" s="40"/>
      <c r="L315" s="27"/>
    </row>
  </sheetData>
  <autoFilter ref="C150:K314" xr:uid="{00000000-0009-0000-0000-000008000000}"/>
  <mergeCells count="17">
    <mergeCell ref="E20:H20"/>
    <mergeCell ref="E29:H29"/>
    <mergeCell ref="E143:H143"/>
    <mergeCell ref="E141:H141"/>
    <mergeCell ref="L2:V2"/>
    <mergeCell ref="D125:F125"/>
    <mergeCell ref="D126:F126"/>
    <mergeCell ref="D127:F127"/>
    <mergeCell ref="E139:H139"/>
    <mergeCell ref="E85:H85"/>
    <mergeCell ref="E87:H87"/>
    <mergeCell ref="E89:H89"/>
    <mergeCell ref="D123:F123"/>
    <mergeCell ref="D124:F124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2020-072REV - SPŠ J. Murgaša B.Bystrica - kompletná rekonštrukcia objektov - zníženie energetickej náročnosti [zadanie]" edit="true"/>
    <f:field ref="objsubject" par="" text="" edit="true"/>
    <f:field ref="objcreatedby" par="" text="Oravcová, Nora, Ing."/>
    <f:field ref="objcreatedat" par="" date="2021-12-15T12:10:10" text="15. 12. 2021 12:10:10"/>
    <f:field ref="objchangedby" par="" text="Oravcová, Nora, Ing."/>
    <f:field ref="objmodifiedat" par="" date="2021-12-15T12:10:16" text="15. 12. 2021 12:10:16"/>
    <f:field ref="doc_FSCFOLIO_1_1001_FieldDocumentNumber" par="" text=""/>
    <f:field ref="doc_FSCFOLIO_1_1001_FieldSubject" par="" text=""/>
    <f:field ref="FSCFOLIO_1_1001_FieldCurrentUser" par="" text="Mgr. Jana Vašičková"/>
    <f:field ref="CCAPRECONFIG_15_1001_Objektname" par="" text="2020-072REV - SPŠ J. Murgaša B.Bystrica - kompletná rekonštrukcia objektov - zníženie energetickej náročnosti [zadanie]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Rekapitulácia stavby</vt:lpstr>
      <vt:lpstr>A1 - Búracie práce</vt:lpstr>
      <vt:lpstr>A2 - Nový stav</vt:lpstr>
      <vt:lpstr>B1 - Búracie práce</vt:lpstr>
      <vt:lpstr>B2 - Nový stav</vt:lpstr>
      <vt:lpstr>C1 - Búracie práce</vt:lpstr>
      <vt:lpstr>C2 - Nový stav</vt:lpstr>
      <vt:lpstr>D1 - Búracie práce</vt:lpstr>
      <vt:lpstr>D2 - Nový stav</vt:lpstr>
      <vt:lpstr>F - Zdravotechnika - vonk...</vt:lpstr>
      <vt:lpstr>H - Elektroinštalácia</vt:lpstr>
      <vt:lpstr>'A1 - Búracie práce'!Názvy_tlače</vt:lpstr>
      <vt:lpstr>'A2 - Nový stav'!Názvy_tlače</vt:lpstr>
      <vt:lpstr>'B1 - Búracie práce'!Názvy_tlače</vt:lpstr>
      <vt:lpstr>'B2 - Nový stav'!Názvy_tlače</vt:lpstr>
      <vt:lpstr>'C1 - Búracie práce'!Názvy_tlače</vt:lpstr>
      <vt:lpstr>'C2 - Nový stav'!Názvy_tlače</vt:lpstr>
      <vt:lpstr>'D1 - Búracie práce'!Názvy_tlače</vt:lpstr>
      <vt:lpstr>'D2 - Nový stav'!Názvy_tlače</vt:lpstr>
      <vt:lpstr>'F - Zdravotechnika - vonk...'!Názvy_tlače</vt:lpstr>
      <vt:lpstr>'H - Elektroinštalácia'!Názvy_tlače</vt:lpstr>
      <vt:lpstr>'Rekapitulácia stavby'!Názvy_tlače</vt:lpstr>
      <vt:lpstr>'A1 - Búracie práce'!Oblasť_tlače</vt:lpstr>
      <vt:lpstr>'A2 - Nový stav'!Oblasť_tlače</vt:lpstr>
      <vt:lpstr>'B1 - Búracie práce'!Oblasť_tlače</vt:lpstr>
      <vt:lpstr>'B2 - Nový stav'!Oblasť_tlače</vt:lpstr>
      <vt:lpstr>'C1 - Búracie práce'!Oblasť_tlače</vt:lpstr>
      <vt:lpstr>'C2 - Nový stav'!Oblasť_tlače</vt:lpstr>
      <vt:lpstr>'D1 - Búracie práce'!Oblasť_tlače</vt:lpstr>
      <vt:lpstr>'D2 - Nový stav'!Oblasť_tlače</vt:lpstr>
      <vt:lpstr>'F - Zdravotechnika - vonk...'!Oblasť_tlače</vt:lpstr>
      <vt:lpstr>'H - Elektroinštalácia'!Oblasť_tlače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PETO-PC\Peťo</dc:creator>
  <cp:lastModifiedBy>Vašičková Jana</cp:lastModifiedBy>
  <dcterms:created xsi:type="dcterms:W3CDTF">2021-05-25T05:08:29Z</dcterms:created>
  <dcterms:modified xsi:type="dcterms:W3CDTF">2022-09-26T18:36:12Z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BBSK@103.510:viz_AttrStrFileSubject">
    <vt:lpwstr/>
  </property>
  <property fmtid="{D5CDD505-2E9C-101B-9397-08002B2CF9AE}" pid="3" name="FSC#SKBBSK@103.510:viz_AttrStrCisloZmluvy">
    <vt:lpwstr/>
  </property>
  <property fmtid="{D5CDD505-2E9C-101B-9397-08002B2CF9AE}" pid="4" name="FSC#SKBBSK@103.510:viz_AttrStrCisloDodatku">
    <vt:lpwstr/>
  </property>
  <property fmtid="{D5CDD505-2E9C-101B-9397-08002B2CF9AE}" pid="5" name="FSC#SKBBSK@103.510:viz_AttrStrCisloZmlVDodatku">
    <vt:lpwstr/>
  </property>
  <property fmtid="{D5CDD505-2E9C-101B-9397-08002B2CF9AE}" pid="6" name="FSC#SKEDITIONREG@103.510:a_acceptor">
    <vt:lpwstr/>
  </property>
  <property fmtid="{D5CDD505-2E9C-101B-9397-08002B2CF9AE}" pid="7" name="FSC#SKEDITIONREG@103.510:a_clearedat">
    <vt:lpwstr/>
  </property>
  <property fmtid="{D5CDD505-2E9C-101B-9397-08002B2CF9AE}" pid="8" name="FSC#SKEDITIONREG@103.510:a_clearedby">
    <vt:lpwstr/>
  </property>
  <property fmtid="{D5CDD505-2E9C-101B-9397-08002B2CF9AE}" pid="9" name="FSC#SKEDITIONREG@103.510:a_comm">
    <vt:lpwstr/>
  </property>
  <property fmtid="{D5CDD505-2E9C-101B-9397-08002B2CF9AE}" pid="10" name="FSC#SKEDITIONREG@103.510:a_decisionattachments">
    <vt:lpwstr/>
  </property>
  <property fmtid="{D5CDD505-2E9C-101B-9397-08002B2CF9AE}" pid="11" name="FSC#SKEDITIONREG@103.510:a_deliveredat">
    <vt:lpwstr/>
  </property>
  <property fmtid="{D5CDD505-2E9C-101B-9397-08002B2CF9AE}" pid="12" name="FSC#SKEDITIONREG@103.510:a_delivery">
    <vt:lpwstr/>
  </property>
  <property fmtid="{D5CDD505-2E9C-101B-9397-08002B2CF9AE}" pid="13" name="FSC#SKEDITIONREG@103.510:a_extension">
    <vt:lpwstr/>
  </property>
  <property fmtid="{D5CDD505-2E9C-101B-9397-08002B2CF9AE}" pid="14" name="FSC#SKEDITIONREG@103.510:a_filenumber">
    <vt:lpwstr/>
  </property>
  <property fmtid="{D5CDD505-2E9C-101B-9397-08002B2CF9AE}" pid="15" name="FSC#SKEDITIONREG@103.510:a_fileresponsible">
    <vt:lpwstr/>
  </property>
  <property fmtid="{D5CDD505-2E9C-101B-9397-08002B2CF9AE}" pid="16" name="FSC#SKEDITIONREG@103.510:a_fileresporg">
    <vt:lpwstr/>
  </property>
  <property fmtid="{D5CDD505-2E9C-101B-9397-08002B2CF9AE}" pid="17" name="FSC#SKEDITIONREG@103.510:a_fileresporg_email_OU">
    <vt:lpwstr/>
  </property>
  <property fmtid="{D5CDD505-2E9C-101B-9397-08002B2CF9AE}" pid="18" name="FSC#SKEDITIONREG@103.510:a_fileresporg_emailaddress">
    <vt:lpwstr/>
  </property>
  <property fmtid="{D5CDD505-2E9C-101B-9397-08002B2CF9AE}" pid="19" name="FSC#SKEDITIONREG@103.510:a_fileresporg_fax">
    <vt:lpwstr/>
  </property>
  <property fmtid="{D5CDD505-2E9C-101B-9397-08002B2CF9AE}" pid="20" name="FSC#SKEDITIONREG@103.510:a_fileresporg_fax_OU">
    <vt:lpwstr/>
  </property>
  <property fmtid="{D5CDD505-2E9C-101B-9397-08002B2CF9AE}" pid="21" name="FSC#SKEDITIONREG@103.510:a_fileresporg_function">
    <vt:lpwstr/>
  </property>
  <property fmtid="{D5CDD505-2E9C-101B-9397-08002B2CF9AE}" pid="22" name="FSC#SKEDITIONREG@103.510:a_fileresporg_function_OU">
    <vt:lpwstr/>
  </property>
  <property fmtid="{D5CDD505-2E9C-101B-9397-08002B2CF9AE}" pid="23" name="FSC#SKEDITIONREG@103.510:a_fileresporg_head">
    <vt:lpwstr/>
  </property>
  <property fmtid="{D5CDD505-2E9C-101B-9397-08002B2CF9AE}" pid="24" name="FSC#SKEDITIONREG@103.510:a_fileresporg_head_OU">
    <vt:lpwstr/>
  </property>
  <property fmtid="{D5CDD505-2E9C-101B-9397-08002B2CF9AE}" pid="25" name="FSC#SKEDITIONREG@103.510:a_fileresporg_OU">
    <vt:lpwstr/>
  </property>
  <property fmtid="{D5CDD505-2E9C-101B-9397-08002B2CF9AE}" pid="26" name="FSC#SKEDITIONREG@103.510:a_fileresporg_phone">
    <vt:lpwstr/>
  </property>
  <property fmtid="{D5CDD505-2E9C-101B-9397-08002B2CF9AE}" pid="27" name="FSC#SKEDITIONREG@103.510:a_fileresporg_phone_OU">
    <vt:lpwstr/>
  </property>
  <property fmtid="{D5CDD505-2E9C-101B-9397-08002B2CF9AE}" pid="28" name="FSC#SKEDITIONREG@103.510:a_incattachments">
    <vt:lpwstr/>
  </property>
  <property fmtid="{D5CDD505-2E9C-101B-9397-08002B2CF9AE}" pid="29" name="FSC#SKEDITIONREG@103.510:a_incnr">
    <vt:lpwstr/>
  </property>
  <property fmtid="{D5CDD505-2E9C-101B-9397-08002B2CF9AE}" pid="30" name="FSC#SKEDITIONREG@103.510:a_objcreatedstr">
    <vt:lpwstr/>
  </property>
  <property fmtid="{D5CDD505-2E9C-101B-9397-08002B2CF9AE}" pid="31" name="FSC#SKEDITIONREG@103.510:a_ordernumber">
    <vt:lpwstr/>
  </property>
  <property fmtid="{D5CDD505-2E9C-101B-9397-08002B2CF9AE}" pid="32" name="FSC#SKEDITIONREG@103.510:a_oursign">
    <vt:lpwstr/>
  </property>
  <property fmtid="{D5CDD505-2E9C-101B-9397-08002B2CF9AE}" pid="33" name="FSC#SKEDITIONREG@103.510:a_sendersign">
    <vt:lpwstr/>
  </property>
  <property fmtid="{D5CDD505-2E9C-101B-9397-08002B2CF9AE}" pid="34" name="FSC#SKEDITIONREG@103.510:a_shortou">
    <vt:lpwstr/>
  </property>
  <property fmtid="{D5CDD505-2E9C-101B-9397-08002B2CF9AE}" pid="35" name="FSC#SKEDITIONREG@103.510:a_testsalutation">
    <vt:lpwstr/>
  </property>
  <property fmtid="{D5CDD505-2E9C-101B-9397-08002B2CF9AE}" pid="36" name="FSC#SKEDITIONREG@103.510:a_validfrom">
    <vt:lpwstr/>
  </property>
  <property fmtid="{D5CDD505-2E9C-101B-9397-08002B2CF9AE}" pid="37" name="FSC#SKEDITIONREG@103.510:as_activity">
    <vt:lpwstr/>
  </property>
  <property fmtid="{D5CDD505-2E9C-101B-9397-08002B2CF9AE}" pid="38" name="FSC#SKEDITIONREG@103.510:as_docdate">
    <vt:lpwstr/>
  </property>
  <property fmtid="{D5CDD505-2E9C-101B-9397-08002B2CF9AE}" pid="39" name="FSC#SKEDITIONREG@103.510:as_establishdate">
    <vt:lpwstr/>
  </property>
  <property fmtid="{D5CDD505-2E9C-101B-9397-08002B2CF9AE}" pid="40" name="FSC#SKEDITIONREG@103.510:as_fileresphead">
    <vt:lpwstr/>
  </property>
  <property fmtid="{D5CDD505-2E9C-101B-9397-08002B2CF9AE}" pid="41" name="FSC#SKEDITIONREG@103.510:as_filerespheadfnct">
    <vt:lpwstr/>
  </property>
  <property fmtid="{D5CDD505-2E9C-101B-9397-08002B2CF9AE}" pid="42" name="FSC#SKEDITIONREG@103.510:as_fileresponsible">
    <vt:lpwstr/>
  </property>
  <property fmtid="{D5CDD505-2E9C-101B-9397-08002B2CF9AE}" pid="43" name="FSC#SKEDITIONREG@103.510:as_filesubj">
    <vt:lpwstr/>
  </property>
  <property fmtid="{D5CDD505-2E9C-101B-9397-08002B2CF9AE}" pid="44" name="FSC#SKEDITIONREG@103.510:as_objname">
    <vt:lpwstr/>
  </property>
  <property fmtid="{D5CDD505-2E9C-101B-9397-08002B2CF9AE}" pid="45" name="FSC#SKEDITIONREG@103.510:as_ou">
    <vt:lpwstr/>
  </property>
  <property fmtid="{D5CDD505-2E9C-101B-9397-08002B2CF9AE}" pid="46" name="FSC#SKEDITIONREG@103.510:as_owner">
    <vt:lpwstr>Mgr. Martin Daniš</vt:lpwstr>
  </property>
  <property fmtid="{D5CDD505-2E9C-101B-9397-08002B2CF9AE}" pid="47" name="FSC#SKEDITIONREG@103.510:as_phonelink">
    <vt:lpwstr/>
  </property>
  <property fmtid="{D5CDD505-2E9C-101B-9397-08002B2CF9AE}" pid="48" name="FSC#SKEDITIONREG@103.510:oz_externAdr">
    <vt:lpwstr/>
  </property>
  <property fmtid="{D5CDD505-2E9C-101B-9397-08002B2CF9AE}" pid="49" name="FSC#SKEDITIONREG@103.510:a_depositperiod">
    <vt:lpwstr/>
  </property>
  <property fmtid="{D5CDD505-2E9C-101B-9397-08002B2CF9AE}" pid="50" name="FSC#SKEDITIONREG@103.510:a_disposestate">
    <vt:lpwstr/>
  </property>
  <property fmtid="{D5CDD505-2E9C-101B-9397-08002B2CF9AE}" pid="51" name="FSC#SKEDITIONREG@103.510:a_fileresponsiblefnct">
    <vt:lpwstr/>
  </property>
  <property fmtid="{D5CDD505-2E9C-101B-9397-08002B2CF9AE}" pid="52" name="FSC#SKEDITIONREG@103.510:a_fileresporg_position">
    <vt:lpwstr/>
  </property>
  <property fmtid="{D5CDD505-2E9C-101B-9397-08002B2CF9AE}" pid="53" name="FSC#SKEDITIONREG@103.510:a_fileresporg_position_OU">
    <vt:lpwstr/>
  </property>
  <property fmtid="{D5CDD505-2E9C-101B-9397-08002B2CF9AE}" pid="54" name="FSC#SKEDITIONREG@103.510:a_osobnecislosprac">
    <vt:lpwstr/>
  </property>
  <property fmtid="{D5CDD505-2E9C-101B-9397-08002B2CF9AE}" pid="55" name="FSC#SKEDITIONREG@103.510:a_registrysign">
    <vt:lpwstr/>
  </property>
  <property fmtid="{D5CDD505-2E9C-101B-9397-08002B2CF9AE}" pid="56" name="FSC#SKEDITIONREG@103.510:a_subfileatt">
    <vt:lpwstr/>
  </property>
  <property fmtid="{D5CDD505-2E9C-101B-9397-08002B2CF9AE}" pid="57" name="FSC#SKEDITIONREG@103.510:as_filesubjall">
    <vt:lpwstr/>
  </property>
  <property fmtid="{D5CDD505-2E9C-101B-9397-08002B2CF9AE}" pid="58" name="FSC#SKEDITIONREG@103.510:CreatedAt">
    <vt:lpwstr>15. 12. 2021, 12:10</vt:lpwstr>
  </property>
  <property fmtid="{D5CDD505-2E9C-101B-9397-08002B2CF9AE}" pid="59" name="FSC#SKEDITIONREG@103.510:curruserrolegroup">
    <vt:lpwstr>Oddelenie verejného obstarávania a investícií</vt:lpwstr>
  </property>
  <property fmtid="{D5CDD505-2E9C-101B-9397-08002B2CF9AE}" pid="60" name="FSC#SKEDITIONREG@103.510:currusersubst">
    <vt:lpwstr/>
  </property>
  <property fmtid="{D5CDD505-2E9C-101B-9397-08002B2CF9AE}" pid="61" name="FSC#SKEDITIONREG@103.510:emailsprac">
    <vt:lpwstr/>
  </property>
  <property fmtid="{D5CDD505-2E9C-101B-9397-08002B2CF9AE}" pid="62" name="FSC#SKEDITIONREG@103.510:ms_VyskladaniePoznamok">
    <vt:lpwstr/>
  </property>
  <property fmtid="{D5CDD505-2E9C-101B-9397-08002B2CF9AE}" pid="63" name="FSC#SKEDITIONREG@103.510:oumlname_fnct">
    <vt:lpwstr/>
  </property>
  <property fmtid="{D5CDD505-2E9C-101B-9397-08002B2CF9AE}" pid="64" name="FSC#SKEDITIONREG@103.510:sk_org_city">
    <vt:lpwstr>Banská Bystrica</vt:lpwstr>
  </property>
  <property fmtid="{D5CDD505-2E9C-101B-9397-08002B2CF9AE}" pid="65" name="FSC#SKEDITIONREG@103.510:sk_org_dic">
    <vt:lpwstr/>
  </property>
  <property fmtid="{D5CDD505-2E9C-101B-9397-08002B2CF9AE}" pid="66" name="FSC#SKEDITIONREG@103.510:sk_org_email">
    <vt:lpwstr>podatelna@bbsk.sk</vt:lpwstr>
  </property>
  <property fmtid="{D5CDD505-2E9C-101B-9397-08002B2CF9AE}" pid="67" name="FSC#SKEDITIONREG@103.510:sk_org_fax">
    <vt:lpwstr/>
  </property>
  <property fmtid="{D5CDD505-2E9C-101B-9397-08002B2CF9AE}" pid="68" name="FSC#SKEDITIONREG@103.510:sk_org_fullname">
    <vt:lpwstr>Banskobystrický samosprávny kraj</vt:lpwstr>
  </property>
  <property fmtid="{D5CDD505-2E9C-101B-9397-08002B2CF9AE}" pid="69" name="FSC#SKEDITIONREG@103.510:sk_org_ico">
    <vt:lpwstr>37828100</vt:lpwstr>
  </property>
  <property fmtid="{D5CDD505-2E9C-101B-9397-08002B2CF9AE}" pid="70" name="FSC#SKEDITIONREG@103.510:sk_org_phone">
    <vt:lpwstr/>
  </property>
  <property fmtid="{D5CDD505-2E9C-101B-9397-08002B2CF9AE}" pid="71" name="FSC#SKEDITIONREG@103.510:sk_org_shortname">
    <vt:lpwstr/>
  </property>
  <property fmtid="{D5CDD505-2E9C-101B-9397-08002B2CF9AE}" pid="72" name="FSC#SKEDITIONREG@103.510:sk_org_state">
    <vt:lpwstr/>
  </property>
  <property fmtid="{D5CDD505-2E9C-101B-9397-08002B2CF9AE}" pid="73" name="FSC#SKEDITIONREG@103.510:sk_org_street">
    <vt:lpwstr>Námestie SNP 23/23</vt:lpwstr>
  </property>
  <property fmtid="{D5CDD505-2E9C-101B-9397-08002B2CF9AE}" pid="74" name="FSC#SKEDITIONREG@103.510:sk_org_zip">
    <vt:lpwstr>974 01</vt:lpwstr>
  </property>
  <property fmtid="{D5CDD505-2E9C-101B-9397-08002B2CF9AE}" pid="75" name="FSC#SKEDITIONREG@103.510:viz_clearedat">
    <vt:lpwstr/>
  </property>
  <property fmtid="{D5CDD505-2E9C-101B-9397-08002B2CF9AE}" pid="76" name="FSC#SKEDITIONREG@103.510:viz_clearedby">
    <vt:lpwstr/>
  </property>
  <property fmtid="{D5CDD505-2E9C-101B-9397-08002B2CF9AE}" pid="77" name="FSC#SKEDITIONREG@103.510:viz_comm">
    <vt:lpwstr/>
  </property>
  <property fmtid="{D5CDD505-2E9C-101B-9397-08002B2CF9AE}" pid="78" name="FSC#SKEDITIONREG@103.510:viz_decisionattachments">
    <vt:lpwstr/>
  </property>
  <property fmtid="{D5CDD505-2E9C-101B-9397-08002B2CF9AE}" pid="79" name="FSC#SKEDITIONREG@103.510:viz_deliveredat">
    <vt:lpwstr/>
  </property>
  <property fmtid="{D5CDD505-2E9C-101B-9397-08002B2CF9AE}" pid="80" name="FSC#SKEDITIONREG@103.510:viz_delivery">
    <vt:lpwstr/>
  </property>
  <property fmtid="{D5CDD505-2E9C-101B-9397-08002B2CF9AE}" pid="81" name="FSC#SKEDITIONREG@103.510:viz_extension">
    <vt:lpwstr/>
  </property>
  <property fmtid="{D5CDD505-2E9C-101B-9397-08002B2CF9AE}" pid="82" name="FSC#SKEDITIONREG@103.510:viz_filenumber">
    <vt:lpwstr/>
  </property>
  <property fmtid="{D5CDD505-2E9C-101B-9397-08002B2CF9AE}" pid="83" name="FSC#SKEDITIONREG@103.510:viz_fileresponsible">
    <vt:lpwstr/>
  </property>
  <property fmtid="{D5CDD505-2E9C-101B-9397-08002B2CF9AE}" pid="84" name="FSC#SKEDITIONREG@103.510:viz_fileresporg">
    <vt:lpwstr/>
  </property>
  <property fmtid="{D5CDD505-2E9C-101B-9397-08002B2CF9AE}" pid="85" name="FSC#SKEDITIONREG@103.510:viz_fileresporg_email_OU">
    <vt:lpwstr/>
  </property>
  <property fmtid="{D5CDD505-2E9C-101B-9397-08002B2CF9AE}" pid="86" name="FSC#SKEDITIONREG@103.510:viz_fileresporg_emailaddress">
    <vt:lpwstr/>
  </property>
  <property fmtid="{D5CDD505-2E9C-101B-9397-08002B2CF9AE}" pid="87" name="FSC#SKEDITIONREG@103.510:viz_fileresporg_fax">
    <vt:lpwstr/>
  </property>
  <property fmtid="{D5CDD505-2E9C-101B-9397-08002B2CF9AE}" pid="88" name="FSC#SKEDITIONREG@103.510:viz_fileresporg_fax_OU">
    <vt:lpwstr/>
  </property>
  <property fmtid="{D5CDD505-2E9C-101B-9397-08002B2CF9AE}" pid="89" name="FSC#SKEDITIONREG@103.510:viz_fileresporg_function">
    <vt:lpwstr/>
  </property>
  <property fmtid="{D5CDD505-2E9C-101B-9397-08002B2CF9AE}" pid="90" name="FSC#SKEDITIONREG@103.510:viz_fileresporg_function_OU">
    <vt:lpwstr/>
  </property>
  <property fmtid="{D5CDD505-2E9C-101B-9397-08002B2CF9AE}" pid="91" name="FSC#SKEDITIONREG@103.510:viz_fileresporg_head">
    <vt:lpwstr/>
  </property>
  <property fmtid="{D5CDD505-2E9C-101B-9397-08002B2CF9AE}" pid="92" name="FSC#SKEDITIONREG@103.510:viz_fileresporg_head_OU">
    <vt:lpwstr/>
  </property>
  <property fmtid="{D5CDD505-2E9C-101B-9397-08002B2CF9AE}" pid="93" name="FSC#SKEDITIONREG@103.510:viz_fileresporg_longname">
    <vt:lpwstr/>
  </property>
  <property fmtid="{D5CDD505-2E9C-101B-9397-08002B2CF9AE}" pid="94" name="FSC#SKEDITIONREG@103.510:viz_fileresporg_mesto">
    <vt:lpwstr/>
  </property>
  <property fmtid="{D5CDD505-2E9C-101B-9397-08002B2CF9AE}" pid="95" name="FSC#SKEDITIONREG@103.510:viz_fileresporg_odbor">
    <vt:lpwstr/>
  </property>
  <property fmtid="{D5CDD505-2E9C-101B-9397-08002B2CF9AE}" pid="96" name="FSC#SKEDITIONREG@103.510:viz_fileresporg_odbor_function">
    <vt:lpwstr/>
  </property>
  <property fmtid="{D5CDD505-2E9C-101B-9397-08002B2CF9AE}" pid="97" name="FSC#SKEDITIONREG@103.510:viz_fileresporg_odbor_head">
    <vt:lpwstr/>
  </property>
  <property fmtid="{D5CDD505-2E9C-101B-9397-08002B2CF9AE}" pid="98" name="FSC#SKEDITIONREG@103.510:viz_fileresporg_OU">
    <vt:lpwstr/>
  </property>
  <property fmtid="{D5CDD505-2E9C-101B-9397-08002B2CF9AE}" pid="99" name="FSC#SKEDITIONREG@103.510:viz_fileresporg_phone">
    <vt:lpwstr/>
  </property>
  <property fmtid="{D5CDD505-2E9C-101B-9397-08002B2CF9AE}" pid="100" name="FSC#SKEDITIONREG@103.510:viz_fileresporg_phone_OU">
    <vt:lpwstr/>
  </property>
  <property fmtid="{D5CDD505-2E9C-101B-9397-08002B2CF9AE}" pid="101" name="FSC#SKEDITIONREG@103.510:viz_fileresporg_position">
    <vt:lpwstr/>
  </property>
  <property fmtid="{D5CDD505-2E9C-101B-9397-08002B2CF9AE}" pid="102" name="FSC#SKEDITIONREG@103.510:viz_fileresporg_position_OU">
    <vt:lpwstr/>
  </property>
  <property fmtid="{D5CDD505-2E9C-101B-9397-08002B2CF9AE}" pid="103" name="FSC#SKEDITIONREG@103.510:viz_fileresporg_psc">
    <vt:lpwstr/>
  </property>
  <property fmtid="{D5CDD505-2E9C-101B-9397-08002B2CF9AE}" pid="104" name="FSC#SKEDITIONREG@103.510:viz_fileresporg_sekcia">
    <vt:lpwstr/>
  </property>
  <property fmtid="{D5CDD505-2E9C-101B-9397-08002B2CF9AE}" pid="105" name="FSC#SKEDITIONREG@103.510:viz_fileresporg_sekcia_function">
    <vt:lpwstr/>
  </property>
  <property fmtid="{D5CDD505-2E9C-101B-9397-08002B2CF9AE}" pid="106" name="FSC#SKEDITIONREG@103.510:viz_fileresporg_sekcia_head">
    <vt:lpwstr/>
  </property>
  <property fmtid="{D5CDD505-2E9C-101B-9397-08002B2CF9AE}" pid="107" name="FSC#SKEDITIONREG@103.510:viz_fileresporg_stat">
    <vt:lpwstr/>
  </property>
  <property fmtid="{D5CDD505-2E9C-101B-9397-08002B2CF9AE}" pid="108" name="FSC#SKEDITIONREG@103.510:viz_fileresporg_ulica">
    <vt:lpwstr/>
  </property>
  <property fmtid="{D5CDD505-2E9C-101B-9397-08002B2CF9AE}" pid="109" name="FSC#SKEDITIONREG@103.510:viz_fileresporgknazov">
    <vt:lpwstr/>
  </property>
  <property fmtid="{D5CDD505-2E9C-101B-9397-08002B2CF9AE}" pid="110" name="FSC#SKEDITIONREG@103.510:viz_filesubj">
    <vt:lpwstr/>
  </property>
  <property fmtid="{D5CDD505-2E9C-101B-9397-08002B2CF9AE}" pid="111" name="FSC#SKEDITIONREG@103.510:viz_incattachments">
    <vt:lpwstr/>
  </property>
  <property fmtid="{D5CDD505-2E9C-101B-9397-08002B2CF9AE}" pid="112" name="FSC#SKEDITIONREG@103.510:viz_incnr">
    <vt:lpwstr/>
  </property>
  <property fmtid="{D5CDD505-2E9C-101B-9397-08002B2CF9AE}" pid="113" name="FSC#SKEDITIONREG@103.510:viz_intletterrecivers">
    <vt:lpwstr/>
  </property>
  <property fmtid="{D5CDD505-2E9C-101B-9397-08002B2CF9AE}" pid="114" name="FSC#SKEDITIONREG@103.510:viz_objcreatedstr">
    <vt:lpwstr/>
  </property>
  <property fmtid="{D5CDD505-2E9C-101B-9397-08002B2CF9AE}" pid="115" name="FSC#SKEDITIONREG@103.510:viz_ordernumber">
    <vt:lpwstr/>
  </property>
  <property fmtid="{D5CDD505-2E9C-101B-9397-08002B2CF9AE}" pid="116" name="FSC#SKEDITIONREG@103.510:viz_oursign">
    <vt:lpwstr/>
  </property>
  <property fmtid="{D5CDD505-2E9C-101B-9397-08002B2CF9AE}" pid="117" name="FSC#SKEDITIONREG@103.510:viz_responseto_createdby">
    <vt:lpwstr/>
  </property>
  <property fmtid="{D5CDD505-2E9C-101B-9397-08002B2CF9AE}" pid="118" name="FSC#SKEDITIONREG@103.510:viz_sendersign">
    <vt:lpwstr/>
  </property>
  <property fmtid="{D5CDD505-2E9C-101B-9397-08002B2CF9AE}" pid="119" name="FSC#SKEDITIONREG@103.510:viz_shortfileresporg">
    <vt:lpwstr/>
  </property>
  <property fmtid="{D5CDD505-2E9C-101B-9397-08002B2CF9AE}" pid="120" name="FSC#SKEDITIONREG@103.510:viz_tel_number">
    <vt:lpwstr/>
  </property>
  <property fmtid="{D5CDD505-2E9C-101B-9397-08002B2CF9AE}" pid="121" name="FSC#SKEDITIONREG@103.510:viz_tel_number2">
    <vt:lpwstr/>
  </property>
  <property fmtid="{D5CDD505-2E9C-101B-9397-08002B2CF9AE}" pid="122" name="FSC#SKEDITIONREG@103.510:viz_testsalutation">
    <vt:lpwstr/>
  </property>
  <property fmtid="{D5CDD505-2E9C-101B-9397-08002B2CF9AE}" pid="123" name="FSC#SKEDITIONREG@103.510:viz_validfrom">
    <vt:lpwstr/>
  </property>
  <property fmtid="{D5CDD505-2E9C-101B-9397-08002B2CF9AE}" pid="124" name="FSC#SKEDITIONREG@103.510:zaznam_jeden_adresat">
    <vt:lpwstr/>
  </property>
  <property fmtid="{D5CDD505-2E9C-101B-9397-08002B2CF9AE}" pid="125" name="FSC#SKEDITIONREG@103.510:zaznam_vnut_adresati_1">
    <vt:lpwstr/>
  </property>
  <property fmtid="{D5CDD505-2E9C-101B-9397-08002B2CF9AE}" pid="126" name="FSC#SKEDITIONREG@103.510:zaznam_vnut_adresati_10">
    <vt:lpwstr/>
  </property>
  <property fmtid="{D5CDD505-2E9C-101B-9397-08002B2CF9AE}" pid="127" name="FSC#SKEDITIONREG@103.510:zaznam_vnut_adresati_11">
    <vt:lpwstr/>
  </property>
  <property fmtid="{D5CDD505-2E9C-101B-9397-08002B2CF9AE}" pid="128" name="FSC#SKEDITIONREG@103.510:zaznam_vnut_adresati_12">
    <vt:lpwstr/>
  </property>
  <property fmtid="{D5CDD505-2E9C-101B-9397-08002B2CF9AE}" pid="129" name="FSC#SKEDITIONREG@103.510:zaznam_vnut_adresati_13">
    <vt:lpwstr/>
  </property>
  <property fmtid="{D5CDD505-2E9C-101B-9397-08002B2CF9AE}" pid="130" name="FSC#SKEDITIONREG@103.510:zaznam_vnut_adresati_14">
    <vt:lpwstr/>
  </property>
  <property fmtid="{D5CDD505-2E9C-101B-9397-08002B2CF9AE}" pid="131" name="FSC#SKEDITIONREG@103.510:zaznam_vnut_adresati_15">
    <vt:lpwstr/>
  </property>
  <property fmtid="{D5CDD505-2E9C-101B-9397-08002B2CF9AE}" pid="132" name="FSC#SKEDITIONREG@103.510:zaznam_vnut_adresati_16">
    <vt:lpwstr/>
  </property>
  <property fmtid="{D5CDD505-2E9C-101B-9397-08002B2CF9AE}" pid="133" name="FSC#SKEDITIONREG@103.510:zaznam_vnut_adresati_17">
    <vt:lpwstr/>
  </property>
  <property fmtid="{D5CDD505-2E9C-101B-9397-08002B2CF9AE}" pid="134" name="FSC#SKEDITIONREG@103.510:zaznam_vnut_adresati_18">
    <vt:lpwstr/>
  </property>
  <property fmtid="{D5CDD505-2E9C-101B-9397-08002B2CF9AE}" pid="135" name="FSC#SKEDITIONREG@103.510:zaznam_vnut_adresati_19">
    <vt:lpwstr/>
  </property>
  <property fmtid="{D5CDD505-2E9C-101B-9397-08002B2CF9AE}" pid="136" name="FSC#SKEDITIONREG@103.510:zaznam_vnut_adresati_2">
    <vt:lpwstr/>
  </property>
  <property fmtid="{D5CDD505-2E9C-101B-9397-08002B2CF9AE}" pid="137" name="FSC#SKEDITIONREG@103.510:zaznam_vnut_adresati_20">
    <vt:lpwstr/>
  </property>
  <property fmtid="{D5CDD505-2E9C-101B-9397-08002B2CF9AE}" pid="138" name="FSC#SKEDITIONREG@103.510:zaznam_vnut_adresati_21">
    <vt:lpwstr/>
  </property>
  <property fmtid="{D5CDD505-2E9C-101B-9397-08002B2CF9AE}" pid="139" name="FSC#SKEDITIONREG@103.510:zaznam_vnut_adresati_22">
    <vt:lpwstr/>
  </property>
  <property fmtid="{D5CDD505-2E9C-101B-9397-08002B2CF9AE}" pid="140" name="FSC#SKEDITIONREG@103.510:zaznam_vnut_adresati_23">
    <vt:lpwstr/>
  </property>
  <property fmtid="{D5CDD505-2E9C-101B-9397-08002B2CF9AE}" pid="141" name="FSC#SKEDITIONREG@103.510:zaznam_vnut_adresati_24">
    <vt:lpwstr/>
  </property>
  <property fmtid="{D5CDD505-2E9C-101B-9397-08002B2CF9AE}" pid="142" name="FSC#SKEDITIONREG@103.510:zaznam_vnut_adresati_25">
    <vt:lpwstr/>
  </property>
  <property fmtid="{D5CDD505-2E9C-101B-9397-08002B2CF9AE}" pid="143" name="FSC#SKEDITIONREG@103.510:zaznam_vnut_adresati_26">
    <vt:lpwstr/>
  </property>
  <property fmtid="{D5CDD505-2E9C-101B-9397-08002B2CF9AE}" pid="144" name="FSC#SKEDITIONREG@103.510:zaznam_vnut_adresati_27">
    <vt:lpwstr/>
  </property>
  <property fmtid="{D5CDD505-2E9C-101B-9397-08002B2CF9AE}" pid="145" name="FSC#SKEDITIONREG@103.510:zaznam_vnut_adresati_28">
    <vt:lpwstr/>
  </property>
  <property fmtid="{D5CDD505-2E9C-101B-9397-08002B2CF9AE}" pid="146" name="FSC#SKEDITIONREG@103.510:zaznam_vnut_adresati_29">
    <vt:lpwstr/>
  </property>
  <property fmtid="{D5CDD505-2E9C-101B-9397-08002B2CF9AE}" pid="147" name="FSC#SKEDITIONREG@103.510:zaznam_vnut_adresati_3">
    <vt:lpwstr/>
  </property>
  <property fmtid="{D5CDD505-2E9C-101B-9397-08002B2CF9AE}" pid="148" name="FSC#SKEDITIONREG@103.510:zaznam_vnut_adresati_30">
    <vt:lpwstr/>
  </property>
  <property fmtid="{D5CDD505-2E9C-101B-9397-08002B2CF9AE}" pid="149" name="FSC#SKEDITIONREG@103.510:zaznam_vnut_adresati_31">
    <vt:lpwstr/>
  </property>
  <property fmtid="{D5CDD505-2E9C-101B-9397-08002B2CF9AE}" pid="150" name="FSC#SKEDITIONREG@103.510:zaznam_vnut_adresati_32">
    <vt:lpwstr/>
  </property>
  <property fmtid="{D5CDD505-2E9C-101B-9397-08002B2CF9AE}" pid="151" name="FSC#SKEDITIONREG@103.510:zaznam_vnut_adresati_33">
    <vt:lpwstr/>
  </property>
  <property fmtid="{D5CDD505-2E9C-101B-9397-08002B2CF9AE}" pid="152" name="FSC#SKEDITIONREG@103.510:zaznam_vnut_adresati_34">
    <vt:lpwstr/>
  </property>
  <property fmtid="{D5CDD505-2E9C-101B-9397-08002B2CF9AE}" pid="153" name="FSC#SKEDITIONREG@103.510:zaznam_vnut_adresati_35">
    <vt:lpwstr/>
  </property>
  <property fmtid="{D5CDD505-2E9C-101B-9397-08002B2CF9AE}" pid="154" name="FSC#SKEDITIONREG@103.510:zaznam_vnut_adresati_36">
    <vt:lpwstr/>
  </property>
  <property fmtid="{D5CDD505-2E9C-101B-9397-08002B2CF9AE}" pid="155" name="FSC#SKEDITIONREG@103.510:zaznam_vnut_adresati_37">
    <vt:lpwstr/>
  </property>
  <property fmtid="{D5CDD505-2E9C-101B-9397-08002B2CF9AE}" pid="156" name="FSC#SKEDITIONREG@103.510:zaznam_vnut_adresati_38">
    <vt:lpwstr/>
  </property>
  <property fmtid="{D5CDD505-2E9C-101B-9397-08002B2CF9AE}" pid="157" name="FSC#SKEDITIONREG@103.510:zaznam_vnut_adresati_39">
    <vt:lpwstr/>
  </property>
  <property fmtid="{D5CDD505-2E9C-101B-9397-08002B2CF9AE}" pid="158" name="FSC#SKEDITIONREG@103.510:zaznam_vnut_adresati_4">
    <vt:lpwstr/>
  </property>
  <property fmtid="{D5CDD505-2E9C-101B-9397-08002B2CF9AE}" pid="159" name="FSC#SKEDITIONREG@103.510:zaznam_vnut_adresati_40">
    <vt:lpwstr/>
  </property>
  <property fmtid="{D5CDD505-2E9C-101B-9397-08002B2CF9AE}" pid="160" name="FSC#SKEDITIONREG@103.510:zaznam_vnut_adresati_41">
    <vt:lpwstr/>
  </property>
  <property fmtid="{D5CDD505-2E9C-101B-9397-08002B2CF9AE}" pid="161" name="FSC#SKEDITIONREG@103.510:zaznam_vnut_adresati_42">
    <vt:lpwstr/>
  </property>
  <property fmtid="{D5CDD505-2E9C-101B-9397-08002B2CF9AE}" pid="162" name="FSC#SKEDITIONREG@103.510:zaznam_vnut_adresati_43">
    <vt:lpwstr/>
  </property>
  <property fmtid="{D5CDD505-2E9C-101B-9397-08002B2CF9AE}" pid="163" name="FSC#SKEDITIONREG@103.510:zaznam_vnut_adresati_44">
    <vt:lpwstr/>
  </property>
  <property fmtid="{D5CDD505-2E9C-101B-9397-08002B2CF9AE}" pid="164" name="FSC#SKEDITIONREG@103.510:zaznam_vnut_adresati_45">
    <vt:lpwstr/>
  </property>
  <property fmtid="{D5CDD505-2E9C-101B-9397-08002B2CF9AE}" pid="165" name="FSC#SKEDITIONREG@103.510:zaznam_vnut_adresati_46">
    <vt:lpwstr/>
  </property>
  <property fmtid="{D5CDD505-2E9C-101B-9397-08002B2CF9AE}" pid="166" name="FSC#SKEDITIONREG@103.510:zaznam_vnut_adresati_47">
    <vt:lpwstr/>
  </property>
  <property fmtid="{D5CDD505-2E9C-101B-9397-08002B2CF9AE}" pid="167" name="FSC#SKEDITIONREG@103.510:zaznam_vnut_adresati_48">
    <vt:lpwstr/>
  </property>
  <property fmtid="{D5CDD505-2E9C-101B-9397-08002B2CF9AE}" pid="168" name="FSC#SKEDITIONREG@103.510:zaznam_vnut_adresati_49">
    <vt:lpwstr/>
  </property>
  <property fmtid="{D5CDD505-2E9C-101B-9397-08002B2CF9AE}" pid="169" name="FSC#SKEDITIONREG@103.510:zaznam_vnut_adresati_5">
    <vt:lpwstr/>
  </property>
  <property fmtid="{D5CDD505-2E9C-101B-9397-08002B2CF9AE}" pid="170" name="FSC#SKEDITIONREG@103.510:zaznam_vnut_adresati_50">
    <vt:lpwstr/>
  </property>
  <property fmtid="{D5CDD505-2E9C-101B-9397-08002B2CF9AE}" pid="171" name="FSC#SKEDITIONREG@103.510:zaznam_vnut_adresati_51">
    <vt:lpwstr/>
  </property>
  <property fmtid="{D5CDD505-2E9C-101B-9397-08002B2CF9AE}" pid="172" name="FSC#SKEDITIONREG@103.510:zaznam_vnut_adresati_52">
    <vt:lpwstr/>
  </property>
  <property fmtid="{D5CDD505-2E9C-101B-9397-08002B2CF9AE}" pid="173" name="FSC#SKEDITIONREG@103.510:zaznam_vnut_adresati_53">
    <vt:lpwstr/>
  </property>
  <property fmtid="{D5CDD505-2E9C-101B-9397-08002B2CF9AE}" pid="174" name="FSC#SKEDITIONREG@103.510:zaznam_vnut_adresati_54">
    <vt:lpwstr/>
  </property>
  <property fmtid="{D5CDD505-2E9C-101B-9397-08002B2CF9AE}" pid="175" name="FSC#SKEDITIONREG@103.510:zaznam_vnut_adresati_55">
    <vt:lpwstr/>
  </property>
  <property fmtid="{D5CDD505-2E9C-101B-9397-08002B2CF9AE}" pid="176" name="FSC#SKEDITIONREG@103.510:zaznam_vnut_adresati_56">
    <vt:lpwstr/>
  </property>
  <property fmtid="{D5CDD505-2E9C-101B-9397-08002B2CF9AE}" pid="177" name="FSC#SKEDITIONREG@103.510:zaznam_vnut_adresati_57">
    <vt:lpwstr/>
  </property>
  <property fmtid="{D5CDD505-2E9C-101B-9397-08002B2CF9AE}" pid="178" name="FSC#SKEDITIONREG@103.510:zaznam_vnut_adresati_58">
    <vt:lpwstr/>
  </property>
  <property fmtid="{D5CDD505-2E9C-101B-9397-08002B2CF9AE}" pid="179" name="FSC#SKEDITIONREG@103.510:zaznam_vnut_adresati_59">
    <vt:lpwstr/>
  </property>
  <property fmtid="{D5CDD505-2E9C-101B-9397-08002B2CF9AE}" pid="180" name="FSC#SKEDITIONREG@103.510:zaznam_vnut_adresati_6">
    <vt:lpwstr/>
  </property>
  <property fmtid="{D5CDD505-2E9C-101B-9397-08002B2CF9AE}" pid="181" name="FSC#SKEDITIONREG@103.510:zaznam_vnut_adresati_60">
    <vt:lpwstr/>
  </property>
  <property fmtid="{D5CDD505-2E9C-101B-9397-08002B2CF9AE}" pid="182" name="FSC#SKEDITIONREG@103.510:zaznam_vnut_adresati_61">
    <vt:lpwstr/>
  </property>
  <property fmtid="{D5CDD505-2E9C-101B-9397-08002B2CF9AE}" pid="183" name="FSC#SKEDITIONREG@103.510:zaznam_vnut_adresati_62">
    <vt:lpwstr/>
  </property>
  <property fmtid="{D5CDD505-2E9C-101B-9397-08002B2CF9AE}" pid="184" name="FSC#SKEDITIONREG@103.510:zaznam_vnut_adresati_63">
    <vt:lpwstr/>
  </property>
  <property fmtid="{D5CDD505-2E9C-101B-9397-08002B2CF9AE}" pid="185" name="FSC#SKEDITIONREG@103.510:zaznam_vnut_adresati_64">
    <vt:lpwstr/>
  </property>
  <property fmtid="{D5CDD505-2E9C-101B-9397-08002B2CF9AE}" pid="186" name="FSC#SKEDITIONREG@103.510:zaznam_vnut_adresati_65">
    <vt:lpwstr/>
  </property>
  <property fmtid="{D5CDD505-2E9C-101B-9397-08002B2CF9AE}" pid="187" name="FSC#SKEDITIONREG@103.510:zaznam_vnut_adresati_66">
    <vt:lpwstr/>
  </property>
  <property fmtid="{D5CDD505-2E9C-101B-9397-08002B2CF9AE}" pid="188" name="FSC#SKEDITIONREG@103.510:zaznam_vnut_adresati_67">
    <vt:lpwstr/>
  </property>
  <property fmtid="{D5CDD505-2E9C-101B-9397-08002B2CF9AE}" pid="189" name="FSC#SKEDITIONREG@103.510:zaznam_vnut_adresati_68">
    <vt:lpwstr/>
  </property>
  <property fmtid="{D5CDD505-2E9C-101B-9397-08002B2CF9AE}" pid="190" name="FSC#SKEDITIONREG@103.510:zaznam_vnut_adresati_69">
    <vt:lpwstr/>
  </property>
  <property fmtid="{D5CDD505-2E9C-101B-9397-08002B2CF9AE}" pid="191" name="FSC#SKEDITIONREG@103.510:zaznam_vnut_adresati_7">
    <vt:lpwstr/>
  </property>
  <property fmtid="{D5CDD505-2E9C-101B-9397-08002B2CF9AE}" pid="192" name="FSC#SKEDITIONREG@103.510:zaznam_vnut_adresati_70">
    <vt:lpwstr/>
  </property>
  <property fmtid="{D5CDD505-2E9C-101B-9397-08002B2CF9AE}" pid="193" name="FSC#SKEDITIONREG@103.510:zaznam_vnut_adresati_8">
    <vt:lpwstr/>
  </property>
  <property fmtid="{D5CDD505-2E9C-101B-9397-08002B2CF9AE}" pid="194" name="FSC#SKEDITIONREG@103.510:zaznam_vnut_adresati_9">
    <vt:lpwstr/>
  </property>
  <property fmtid="{D5CDD505-2E9C-101B-9397-08002B2CF9AE}" pid="195" name="FSC#SKEDITIONREG@103.510:zaznam_vonk_adresati_1">
    <vt:lpwstr/>
  </property>
  <property fmtid="{D5CDD505-2E9C-101B-9397-08002B2CF9AE}" pid="196" name="FSC#SKEDITIONREG@103.510:zaznam_vonk_adresati_2">
    <vt:lpwstr/>
  </property>
  <property fmtid="{D5CDD505-2E9C-101B-9397-08002B2CF9AE}" pid="197" name="FSC#SKEDITIONREG@103.510:zaznam_vonk_adresati_3">
    <vt:lpwstr/>
  </property>
  <property fmtid="{D5CDD505-2E9C-101B-9397-08002B2CF9AE}" pid="198" name="FSC#SKEDITIONREG@103.510:zaznam_vonk_adresati_4">
    <vt:lpwstr/>
  </property>
  <property fmtid="{D5CDD505-2E9C-101B-9397-08002B2CF9AE}" pid="199" name="FSC#SKEDITIONREG@103.510:zaznam_vonk_adresati_5">
    <vt:lpwstr/>
  </property>
  <property fmtid="{D5CDD505-2E9C-101B-9397-08002B2CF9AE}" pid="200" name="FSC#SKEDITIONREG@103.510:zaznam_vonk_adresati_6">
    <vt:lpwstr/>
  </property>
  <property fmtid="{D5CDD505-2E9C-101B-9397-08002B2CF9AE}" pid="201" name="FSC#SKEDITIONREG@103.510:zaznam_vonk_adresati_7">
    <vt:lpwstr/>
  </property>
  <property fmtid="{D5CDD505-2E9C-101B-9397-08002B2CF9AE}" pid="202" name="FSC#SKEDITIONREG@103.510:zaznam_vonk_adresati_8">
    <vt:lpwstr/>
  </property>
  <property fmtid="{D5CDD505-2E9C-101B-9397-08002B2CF9AE}" pid="203" name="FSC#SKEDITIONREG@103.510:zaznam_vonk_adresati_9">
    <vt:lpwstr/>
  </property>
  <property fmtid="{D5CDD505-2E9C-101B-9397-08002B2CF9AE}" pid="204" name="FSC#SKEDITIONREG@103.510:zaznam_vonk_adresati_10">
    <vt:lpwstr/>
  </property>
  <property fmtid="{D5CDD505-2E9C-101B-9397-08002B2CF9AE}" pid="205" name="FSC#SKEDITIONREG@103.510:zaznam_vonk_adresati_11">
    <vt:lpwstr/>
  </property>
  <property fmtid="{D5CDD505-2E9C-101B-9397-08002B2CF9AE}" pid="206" name="FSC#SKEDITIONREG@103.510:zaznam_vonk_adresati_12">
    <vt:lpwstr/>
  </property>
  <property fmtid="{D5CDD505-2E9C-101B-9397-08002B2CF9AE}" pid="207" name="FSC#SKEDITIONREG@103.510:zaznam_vonk_adresati_13">
    <vt:lpwstr/>
  </property>
  <property fmtid="{D5CDD505-2E9C-101B-9397-08002B2CF9AE}" pid="208" name="FSC#SKEDITIONREG@103.510:zaznam_vonk_adresati_14">
    <vt:lpwstr/>
  </property>
  <property fmtid="{D5CDD505-2E9C-101B-9397-08002B2CF9AE}" pid="209" name="FSC#SKEDITIONREG@103.510:zaznam_vonk_adresati_15">
    <vt:lpwstr/>
  </property>
  <property fmtid="{D5CDD505-2E9C-101B-9397-08002B2CF9AE}" pid="210" name="FSC#SKEDITIONREG@103.510:zaznam_vonk_adresati_16">
    <vt:lpwstr/>
  </property>
  <property fmtid="{D5CDD505-2E9C-101B-9397-08002B2CF9AE}" pid="211" name="FSC#SKEDITIONREG@103.510:zaznam_vonk_adresati_17">
    <vt:lpwstr/>
  </property>
  <property fmtid="{D5CDD505-2E9C-101B-9397-08002B2CF9AE}" pid="212" name="FSC#SKEDITIONREG@103.510:zaznam_vonk_adresati_18">
    <vt:lpwstr/>
  </property>
  <property fmtid="{D5CDD505-2E9C-101B-9397-08002B2CF9AE}" pid="213" name="FSC#SKEDITIONREG@103.510:zaznam_vonk_adresati_19">
    <vt:lpwstr/>
  </property>
  <property fmtid="{D5CDD505-2E9C-101B-9397-08002B2CF9AE}" pid="214" name="FSC#SKEDITIONREG@103.510:zaznam_vonk_adresati_20">
    <vt:lpwstr/>
  </property>
  <property fmtid="{D5CDD505-2E9C-101B-9397-08002B2CF9AE}" pid="215" name="FSC#SKEDITIONREG@103.510:zaznam_vonk_adresati_21">
    <vt:lpwstr/>
  </property>
  <property fmtid="{D5CDD505-2E9C-101B-9397-08002B2CF9AE}" pid="216" name="FSC#SKEDITIONREG@103.510:zaznam_vonk_adresati_22">
    <vt:lpwstr/>
  </property>
  <property fmtid="{D5CDD505-2E9C-101B-9397-08002B2CF9AE}" pid="217" name="FSC#SKEDITIONREG@103.510:zaznam_vonk_adresati_23">
    <vt:lpwstr/>
  </property>
  <property fmtid="{D5CDD505-2E9C-101B-9397-08002B2CF9AE}" pid="218" name="FSC#SKEDITIONREG@103.510:zaznam_vonk_adresati_24">
    <vt:lpwstr/>
  </property>
  <property fmtid="{D5CDD505-2E9C-101B-9397-08002B2CF9AE}" pid="219" name="FSC#SKEDITIONREG@103.510:zaznam_vonk_adresati_25">
    <vt:lpwstr/>
  </property>
  <property fmtid="{D5CDD505-2E9C-101B-9397-08002B2CF9AE}" pid="220" name="FSC#SKEDITIONREG@103.510:zaznam_vonk_adresati_26">
    <vt:lpwstr/>
  </property>
  <property fmtid="{D5CDD505-2E9C-101B-9397-08002B2CF9AE}" pid="221" name="FSC#SKEDITIONREG@103.510:zaznam_vonk_adresati_27">
    <vt:lpwstr/>
  </property>
  <property fmtid="{D5CDD505-2E9C-101B-9397-08002B2CF9AE}" pid="222" name="FSC#SKEDITIONREG@103.510:zaznam_vonk_adresati_28">
    <vt:lpwstr/>
  </property>
  <property fmtid="{D5CDD505-2E9C-101B-9397-08002B2CF9AE}" pid="223" name="FSC#SKEDITIONREG@103.510:zaznam_vonk_adresati_29">
    <vt:lpwstr/>
  </property>
  <property fmtid="{D5CDD505-2E9C-101B-9397-08002B2CF9AE}" pid="224" name="FSC#SKEDITIONREG@103.510:zaznam_vonk_adresati_30">
    <vt:lpwstr/>
  </property>
  <property fmtid="{D5CDD505-2E9C-101B-9397-08002B2CF9AE}" pid="225" name="FSC#SKEDITIONREG@103.510:zaznam_vonk_adresati_31">
    <vt:lpwstr/>
  </property>
  <property fmtid="{D5CDD505-2E9C-101B-9397-08002B2CF9AE}" pid="226" name="FSC#SKEDITIONREG@103.510:zaznam_vonk_adresati_32">
    <vt:lpwstr/>
  </property>
  <property fmtid="{D5CDD505-2E9C-101B-9397-08002B2CF9AE}" pid="227" name="FSC#SKEDITIONREG@103.510:zaznam_vonk_adresati_33">
    <vt:lpwstr/>
  </property>
  <property fmtid="{D5CDD505-2E9C-101B-9397-08002B2CF9AE}" pid="228" name="FSC#SKEDITIONREG@103.510:zaznam_vonk_adresati_34">
    <vt:lpwstr/>
  </property>
  <property fmtid="{D5CDD505-2E9C-101B-9397-08002B2CF9AE}" pid="229" name="FSC#SKEDITIONREG@103.510:zaznam_vonk_adresati_35">
    <vt:lpwstr/>
  </property>
  <property fmtid="{D5CDD505-2E9C-101B-9397-08002B2CF9AE}" pid="230" name="FSC#SKEDITIONREG@103.510:Stazovatel">
    <vt:lpwstr/>
  </property>
  <property fmtid="{D5CDD505-2E9C-101B-9397-08002B2CF9AE}" pid="231" name="FSC#SKEDITIONREG@103.510:ProtiKomu">
    <vt:lpwstr/>
  </property>
  <property fmtid="{D5CDD505-2E9C-101B-9397-08002B2CF9AE}" pid="232" name="FSC#SKEDITIONREG@103.510:EvCisloStaz">
    <vt:lpwstr/>
  </property>
  <property fmtid="{D5CDD505-2E9C-101B-9397-08002B2CF9AE}" pid="233" name="FSC#SKEDITIONREG@103.510:jod_AttrDateSkutocnyDatumVydania">
    <vt:lpwstr/>
  </property>
  <property fmtid="{D5CDD505-2E9C-101B-9397-08002B2CF9AE}" pid="234" name="FSC#SKEDITIONREG@103.510:jod_AttrNumCisloZmeny">
    <vt:lpwstr/>
  </property>
  <property fmtid="{D5CDD505-2E9C-101B-9397-08002B2CF9AE}" pid="235" name="FSC#SKEDITIONREG@103.510:jod_AttrStrRegCisloZaznamu">
    <vt:lpwstr/>
  </property>
  <property fmtid="{D5CDD505-2E9C-101B-9397-08002B2CF9AE}" pid="236" name="FSC#SKEDITIONREG@103.510:jod_cislodoc">
    <vt:lpwstr/>
  </property>
  <property fmtid="{D5CDD505-2E9C-101B-9397-08002B2CF9AE}" pid="237" name="FSC#SKEDITIONREG@103.510:jod_druh">
    <vt:lpwstr/>
  </property>
  <property fmtid="{D5CDD505-2E9C-101B-9397-08002B2CF9AE}" pid="238" name="FSC#SKEDITIONREG@103.510:jod_lu">
    <vt:lpwstr/>
  </property>
  <property fmtid="{D5CDD505-2E9C-101B-9397-08002B2CF9AE}" pid="239" name="FSC#SKEDITIONREG@103.510:jod_nazov">
    <vt:lpwstr/>
  </property>
  <property fmtid="{D5CDD505-2E9C-101B-9397-08002B2CF9AE}" pid="240" name="FSC#SKEDITIONREG@103.510:jod_typ">
    <vt:lpwstr/>
  </property>
  <property fmtid="{D5CDD505-2E9C-101B-9397-08002B2CF9AE}" pid="241" name="FSC#SKEDITIONREG@103.510:jod_zh">
    <vt:lpwstr/>
  </property>
  <property fmtid="{D5CDD505-2E9C-101B-9397-08002B2CF9AE}" pid="242" name="FSC#SKEDITIONREG@103.510:jod_sAttrDatePlatnostDo">
    <vt:lpwstr/>
  </property>
  <property fmtid="{D5CDD505-2E9C-101B-9397-08002B2CF9AE}" pid="243" name="FSC#SKEDITIONREG@103.510:jod_sAttrDatePlatnostOd">
    <vt:lpwstr/>
  </property>
  <property fmtid="{D5CDD505-2E9C-101B-9397-08002B2CF9AE}" pid="244" name="FSC#SKEDITIONREG@103.510:jod_sAttrDateUcinnostDoc">
    <vt:lpwstr/>
  </property>
  <property fmtid="{D5CDD505-2E9C-101B-9397-08002B2CF9AE}" pid="245" name="FSC#SKEDITIONREG@103.510:a_telephone">
    <vt:lpwstr/>
  </property>
  <property fmtid="{D5CDD505-2E9C-101B-9397-08002B2CF9AE}" pid="246" name="FSC#SKEDITIONREG@103.510:a_email">
    <vt:lpwstr/>
  </property>
  <property fmtid="{D5CDD505-2E9C-101B-9397-08002B2CF9AE}" pid="247" name="FSC#SKEDITIONREG@103.510:a_nazovOU">
    <vt:lpwstr/>
  </property>
  <property fmtid="{D5CDD505-2E9C-101B-9397-08002B2CF9AE}" pid="248" name="FSC#SKEDITIONREG@103.510:a_veduciOU">
    <vt:lpwstr/>
  </property>
  <property fmtid="{D5CDD505-2E9C-101B-9397-08002B2CF9AE}" pid="249" name="FSC#SKEDITIONREG@103.510:a_nadradeneOU">
    <vt:lpwstr/>
  </property>
  <property fmtid="{D5CDD505-2E9C-101B-9397-08002B2CF9AE}" pid="250" name="FSC#SKEDITIONREG@103.510:a_veduciOd">
    <vt:lpwstr/>
  </property>
  <property fmtid="{D5CDD505-2E9C-101B-9397-08002B2CF9AE}" pid="251" name="FSC#SKEDITIONREG@103.510:a_komu">
    <vt:lpwstr/>
  </property>
  <property fmtid="{D5CDD505-2E9C-101B-9397-08002B2CF9AE}" pid="252" name="FSC#SKEDITIONREG@103.510:a_nasecislo">
    <vt:lpwstr/>
  </property>
  <property fmtid="{D5CDD505-2E9C-101B-9397-08002B2CF9AE}" pid="253" name="FSC#SKEDITIONREG@103.510:a_riaditelOdboru">
    <vt:lpwstr/>
  </property>
  <property fmtid="{D5CDD505-2E9C-101B-9397-08002B2CF9AE}" pid="254" name="FSC#SKEDITIONREG@103.510:zaz_fileresporg_addrstreet">
    <vt:lpwstr/>
  </property>
  <property fmtid="{D5CDD505-2E9C-101B-9397-08002B2CF9AE}" pid="255" name="FSC#SKEDITIONREG@103.510:zaz_fileresporg_addrzipcode">
    <vt:lpwstr/>
  </property>
  <property fmtid="{D5CDD505-2E9C-101B-9397-08002B2CF9AE}" pid="256" name="FSC#SKEDITIONREG@103.510:zaz_fileresporg_addrcity">
    <vt:lpwstr/>
  </property>
  <property fmtid="{D5CDD505-2E9C-101B-9397-08002B2CF9AE}" pid="257" name="FSC#SKMODSYS@103.500:mdnazov">
    <vt:lpwstr/>
  </property>
  <property fmtid="{D5CDD505-2E9C-101B-9397-08002B2CF9AE}" pid="258" name="FSC#SKMODSYS@103.500:mdfileresp">
    <vt:lpwstr/>
  </property>
  <property fmtid="{D5CDD505-2E9C-101B-9397-08002B2CF9AE}" pid="259" name="FSC#SKMODSYS@103.500:mdfileresporg">
    <vt:lpwstr/>
  </property>
  <property fmtid="{D5CDD505-2E9C-101B-9397-08002B2CF9AE}" pid="260" name="FSC#SKMODSYS@103.500:mdcreateat">
    <vt:lpwstr>15. 12. 2021</vt:lpwstr>
  </property>
  <property fmtid="{D5CDD505-2E9C-101B-9397-08002B2CF9AE}" pid="261" name="FSC#SKCP@103.500:cp_AttrPtrOrgUtvar">
    <vt:lpwstr/>
  </property>
  <property fmtid="{D5CDD505-2E9C-101B-9397-08002B2CF9AE}" pid="262" name="FSC#SKCP@103.500:cp_AttrStrEvCisloCP">
    <vt:lpwstr/>
  </property>
  <property fmtid="{D5CDD505-2E9C-101B-9397-08002B2CF9AE}" pid="263" name="FSC#SKCP@103.500:cp_zamestnanec">
    <vt:lpwstr/>
  </property>
  <property fmtid="{D5CDD505-2E9C-101B-9397-08002B2CF9AE}" pid="264" name="FSC#SKCP@103.500:cpt_miestoRokovania">
    <vt:lpwstr/>
  </property>
  <property fmtid="{D5CDD505-2E9C-101B-9397-08002B2CF9AE}" pid="265" name="FSC#SKCP@103.500:cpt_datumCesty">
    <vt:lpwstr/>
  </property>
  <property fmtid="{D5CDD505-2E9C-101B-9397-08002B2CF9AE}" pid="266" name="FSC#SKCP@103.500:cpt_ucelCesty">
    <vt:lpwstr/>
  </property>
  <property fmtid="{D5CDD505-2E9C-101B-9397-08002B2CF9AE}" pid="267" name="FSC#SKCP@103.500:cpz_miestoRokovania">
    <vt:lpwstr/>
  </property>
  <property fmtid="{D5CDD505-2E9C-101B-9397-08002B2CF9AE}" pid="268" name="FSC#SKCP@103.500:cpz_datumCesty">
    <vt:lpwstr/>
  </property>
  <property fmtid="{D5CDD505-2E9C-101B-9397-08002B2CF9AE}" pid="269" name="FSC#SKCP@103.500:cpz_ucelCesty">
    <vt:lpwstr/>
  </property>
  <property fmtid="{D5CDD505-2E9C-101B-9397-08002B2CF9AE}" pid="270" name="FSC#SKCP@103.500:cpz_datumVypracovania">
    <vt:lpwstr/>
  </property>
  <property fmtid="{D5CDD505-2E9C-101B-9397-08002B2CF9AE}" pid="271" name="FSC#SKCP@103.500:cpz_datPodpSchv1">
    <vt:lpwstr/>
  </property>
  <property fmtid="{D5CDD505-2E9C-101B-9397-08002B2CF9AE}" pid="272" name="FSC#SKCP@103.500:cpz_datPodpSchv2">
    <vt:lpwstr/>
  </property>
  <property fmtid="{D5CDD505-2E9C-101B-9397-08002B2CF9AE}" pid="273" name="FSC#SKCP@103.500:cpz_datPodpSchv3">
    <vt:lpwstr/>
  </property>
  <property fmtid="{D5CDD505-2E9C-101B-9397-08002B2CF9AE}" pid="274" name="FSC#SKCP@103.500:cpz_PodpSchv1">
    <vt:lpwstr/>
  </property>
  <property fmtid="{D5CDD505-2E9C-101B-9397-08002B2CF9AE}" pid="275" name="FSC#SKCP@103.500:cpz_PodpSchv2">
    <vt:lpwstr/>
  </property>
  <property fmtid="{D5CDD505-2E9C-101B-9397-08002B2CF9AE}" pid="276" name="FSC#SKCP@103.500:cpz_PodpSchv3">
    <vt:lpwstr/>
  </property>
  <property fmtid="{D5CDD505-2E9C-101B-9397-08002B2CF9AE}" pid="277" name="FSC#SKCP@103.500:cpz_Funkcia">
    <vt:lpwstr/>
  </property>
  <property fmtid="{D5CDD505-2E9C-101B-9397-08002B2CF9AE}" pid="278" name="FSC#SKCP@103.500:cp_Spolucestujuci">
    <vt:lpwstr/>
  </property>
  <property fmtid="{D5CDD505-2E9C-101B-9397-08002B2CF9AE}" pid="279" name="FSC#SKNAD@103.500:nad_objname">
    <vt:lpwstr/>
  </property>
  <property fmtid="{D5CDD505-2E9C-101B-9397-08002B2CF9AE}" pid="280" name="FSC#SKNAD@103.500:nad_AttrStrNazov">
    <vt:lpwstr/>
  </property>
  <property fmtid="{D5CDD505-2E9C-101B-9397-08002B2CF9AE}" pid="281" name="FSC#SKNAD@103.500:nad_AttrPtrSpracovatel">
    <vt:lpwstr/>
  </property>
  <property fmtid="{D5CDD505-2E9C-101B-9397-08002B2CF9AE}" pid="282" name="FSC#SKNAD@103.500:nad_AttrPtrGestor1">
    <vt:lpwstr/>
  </property>
  <property fmtid="{D5CDD505-2E9C-101B-9397-08002B2CF9AE}" pid="283" name="FSC#SKNAD@103.500:nad_AttrPtrGestor1Funkcia">
    <vt:lpwstr/>
  </property>
  <property fmtid="{D5CDD505-2E9C-101B-9397-08002B2CF9AE}" pid="284" name="FSC#SKNAD@103.500:nad_AttrPtrGestor1OU">
    <vt:lpwstr/>
  </property>
  <property fmtid="{D5CDD505-2E9C-101B-9397-08002B2CF9AE}" pid="285" name="FSC#SKNAD@103.500:nad_AttrPtrGestor2">
    <vt:lpwstr/>
  </property>
  <property fmtid="{D5CDD505-2E9C-101B-9397-08002B2CF9AE}" pid="286" name="FSC#SKNAD@103.500:nad_AttrPtrGestor2Funkcia">
    <vt:lpwstr/>
  </property>
  <property fmtid="{D5CDD505-2E9C-101B-9397-08002B2CF9AE}" pid="287" name="FSC#SKNAD@103.500:nad_schvalil">
    <vt:lpwstr/>
  </property>
  <property fmtid="{D5CDD505-2E9C-101B-9397-08002B2CF9AE}" pid="288" name="FSC#SKNAD@103.500:nad_schvalilfunkcia">
    <vt:lpwstr/>
  </property>
  <property fmtid="{D5CDD505-2E9C-101B-9397-08002B2CF9AE}" pid="289" name="FSC#SKNAD@103.500:nad_vr">
    <vt:lpwstr/>
  </property>
  <property fmtid="{D5CDD505-2E9C-101B-9397-08002B2CF9AE}" pid="290" name="FSC#SKNAD@103.500:nad_AttrDateDatumPodpisania">
    <vt:lpwstr/>
  </property>
  <property fmtid="{D5CDD505-2E9C-101B-9397-08002B2CF9AE}" pid="291" name="FSC#SKNAD@103.500:nad_pripobjname">
    <vt:lpwstr/>
  </property>
  <property fmtid="{D5CDD505-2E9C-101B-9397-08002B2CF9AE}" pid="292" name="FSC#SKNAD@103.500:nad_pripVytvorilKto">
    <vt:lpwstr/>
  </property>
  <property fmtid="{D5CDD505-2E9C-101B-9397-08002B2CF9AE}" pid="293" name="FSC#SKNAD@103.500:nad_pripVytvorilKedy">
    <vt:lpwstr>15.12.2021, 12:10</vt:lpwstr>
  </property>
  <property fmtid="{D5CDD505-2E9C-101B-9397-08002B2CF9AE}" pid="294" name="FSC#SKNAD@103.500:nad_AttrStrCisloNA">
    <vt:lpwstr/>
  </property>
  <property fmtid="{D5CDD505-2E9C-101B-9397-08002B2CF9AE}" pid="295" name="FSC#SKNAD@103.500:nad_AttrDateUcinnaOd">
    <vt:lpwstr/>
  </property>
  <property fmtid="{D5CDD505-2E9C-101B-9397-08002B2CF9AE}" pid="296" name="FSC#SKNAD@103.500:nad_AttrDateUcinnaDo">
    <vt:lpwstr/>
  </property>
  <property fmtid="{D5CDD505-2E9C-101B-9397-08002B2CF9AE}" pid="297" name="FSC#SKNAD@103.500:nad_AttrPtrPredchadzajuceNA">
    <vt:lpwstr/>
  </property>
  <property fmtid="{D5CDD505-2E9C-101B-9397-08002B2CF9AE}" pid="298" name="FSC#SKNAD@103.500:nad_AttrPtrSpracovatelOU">
    <vt:lpwstr/>
  </property>
  <property fmtid="{D5CDD505-2E9C-101B-9397-08002B2CF9AE}" pid="299" name="FSC#SKNAD@103.500:nad_AttrPtrPatriKNA">
    <vt:lpwstr/>
  </property>
  <property fmtid="{D5CDD505-2E9C-101B-9397-08002B2CF9AE}" pid="300" name="FSC#SKNAD@103.500:nad_AttrIntCisloDodatku">
    <vt:lpwstr/>
  </property>
  <property fmtid="{D5CDD505-2E9C-101B-9397-08002B2CF9AE}" pid="301" name="FSC#SKNAD@103.500:nad_AttrPtrSpracVeduci">
    <vt:lpwstr/>
  </property>
  <property fmtid="{D5CDD505-2E9C-101B-9397-08002B2CF9AE}" pid="302" name="FSC#SKNAD@103.500:nad_AttrPtrSpracVeduciOU">
    <vt:lpwstr/>
  </property>
  <property fmtid="{D5CDD505-2E9C-101B-9397-08002B2CF9AE}" pid="303" name="FSC#SKNAD@103.500:nad_spis">
    <vt:lpwstr/>
  </property>
  <property fmtid="{D5CDD505-2E9C-101B-9397-08002B2CF9AE}" pid="304" name="FSC#SKPUPP@103.500:pupp_riaditelPorady">
    <vt:lpwstr/>
  </property>
  <property fmtid="{D5CDD505-2E9C-101B-9397-08002B2CF9AE}" pid="305" name="FSC#SKPUPP@103.500:pupp_cisloporady">
    <vt:lpwstr/>
  </property>
  <property fmtid="{D5CDD505-2E9C-101B-9397-08002B2CF9AE}" pid="306" name="FSC#SKPUPP@103.500:pupp_konanieOHodine">
    <vt:lpwstr/>
  </property>
  <property fmtid="{D5CDD505-2E9C-101B-9397-08002B2CF9AE}" pid="307" name="FSC#SKPUPP@103.500:pupp_datPorMesiacString">
    <vt:lpwstr/>
  </property>
  <property fmtid="{D5CDD505-2E9C-101B-9397-08002B2CF9AE}" pid="308" name="FSC#SKPUPP@103.500:pupp_datumporady">
    <vt:lpwstr/>
  </property>
  <property fmtid="{D5CDD505-2E9C-101B-9397-08002B2CF9AE}" pid="309" name="FSC#SKPUPP@103.500:pupp_konaniedo">
    <vt:lpwstr/>
  </property>
  <property fmtid="{D5CDD505-2E9C-101B-9397-08002B2CF9AE}" pid="310" name="FSC#SKPUPP@103.500:pupp_konanieod">
    <vt:lpwstr/>
  </property>
  <property fmtid="{D5CDD505-2E9C-101B-9397-08002B2CF9AE}" pid="311" name="FSC#SKPUPP@103.500:pupp_menopp">
    <vt:lpwstr/>
  </property>
  <property fmtid="{D5CDD505-2E9C-101B-9397-08002B2CF9AE}" pid="312" name="FSC#SKPUPP@103.500:pupp_miestokonania">
    <vt:lpwstr/>
  </property>
  <property fmtid="{D5CDD505-2E9C-101B-9397-08002B2CF9AE}" pid="313" name="FSC#SKPUPP@103.500:pupp_temaporady">
    <vt:lpwstr/>
  </property>
  <property fmtid="{D5CDD505-2E9C-101B-9397-08002B2CF9AE}" pid="314" name="FSC#SKPUPP@103.500:pupp_ucastnici">
    <vt:lpwstr/>
  </property>
  <property fmtid="{D5CDD505-2E9C-101B-9397-08002B2CF9AE}" pid="315" name="FSC#SKPUPP@103.500:pupp_ulohy">
    <vt:lpwstr>test</vt:lpwstr>
  </property>
  <property fmtid="{D5CDD505-2E9C-101B-9397-08002B2CF9AE}" pid="316" name="FSC#SKPUPP@103.500:pupp_ucastnici_funkcie">
    <vt:lpwstr/>
  </property>
  <property fmtid="{D5CDD505-2E9C-101B-9397-08002B2CF9AE}" pid="317" name="FSC#SKPUPP@103.500:pupp_nazov_ulohy">
    <vt:lpwstr/>
  </property>
  <property fmtid="{D5CDD505-2E9C-101B-9397-08002B2CF9AE}" pid="318" name="FSC#SKPUPP@103.500:pupp_cislo_ulohy">
    <vt:lpwstr/>
  </property>
  <property fmtid="{D5CDD505-2E9C-101B-9397-08002B2CF9AE}" pid="319" name="FSC#SKPUPP@103.500:pupp_riesitel_ulohy">
    <vt:lpwstr/>
  </property>
  <property fmtid="{D5CDD505-2E9C-101B-9397-08002B2CF9AE}" pid="320" name="FSC#SKPUPP@103.500:pupp_vybavit_ulohy">
    <vt:lpwstr/>
  </property>
  <property fmtid="{D5CDD505-2E9C-101B-9397-08002B2CF9AE}" pid="321" name="FSC#SKPUPP@103.500:pupp_orgutvar">
    <vt:lpwstr/>
  </property>
  <property fmtid="{D5CDD505-2E9C-101B-9397-08002B2CF9AE}" pid="322" name="FSC#SKCPINTEGREG@103.510:cpt_emailaddress">
    <vt:lpwstr/>
  </property>
  <property fmtid="{D5CDD505-2E9C-101B-9397-08002B2CF9AE}" pid="323" name="FSC#SKCPINTEGREG@103.510:cpt_najblizsiodbor">
    <vt:lpwstr/>
  </property>
  <property fmtid="{D5CDD505-2E9C-101B-9397-08002B2CF9AE}" pid="324" name="FSC#SKCPINTEGREG@103.510:cpt_extension">
    <vt:lpwstr/>
  </property>
  <property fmtid="{D5CDD505-2E9C-101B-9397-08002B2CF9AE}" pid="325" name="FSC#COOELAK@1.1001:Subject">
    <vt:lpwstr/>
  </property>
  <property fmtid="{D5CDD505-2E9C-101B-9397-08002B2CF9AE}" pid="326" name="FSC#COOELAK@1.1001:FileReference">
    <vt:lpwstr/>
  </property>
  <property fmtid="{D5CDD505-2E9C-101B-9397-08002B2CF9AE}" pid="327" name="FSC#COOELAK@1.1001:FileRefYear">
    <vt:lpwstr/>
  </property>
  <property fmtid="{D5CDD505-2E9C-101B-9397-08002B2CF9AE}" pid="328" name="FSC#COOELAK@1.1001:FileRefOrdinal">
    <vt:lpwstr/>
  </property>
  <property fmtid="{D5CDD505-2E9C-101B-9397-08002B2CF9AE}" pid="329" name="FSC#COOELAK@1.1001:FileRefOU">
    <vt:lpwstr/>
  </property>
  <property fmtid="{D5CDD505-2E9C-101B-9397-08002B2CF9AE}" pid="330" name="FSC#COOELAK@1.1001:Organization">
    <vt:lpwstr/>
  </property>
  <property fmtid="{D5CDD505-2E9C-101B-9397-08002B2CF9AE}" pid="331" name="FSC#COOELAK@1.1001:Owner">
    <vt:lpwstr>Daniš, Martin, Mgr.</vt:lpwstr>
  </property>
  <property fmtid="{D5CDD505-2E9C-101B-9397-08002B2CF9AE}" pid="332" name="FSC#COOELAK@1.1001:OwnerExtension">
    <vt:lpwstr/>
  </property>
  <property fmtid="{D5CDD505-2E9C-101B-9397-08002B2CF9AE}" pid="333" name="FSC#COOELAK@1.1001:OwnerFaxExtension">
    <vt:lpwstr/>
  </property>
  <property fmtid="{D5CDD505-2E9C-101B-9397-08002B2CF9AE}" pid="334" name="FSC#COOELAK@1.1001:DispatchedBy">
    <vt:lpwstr/>
  </property>
  <property fmtid="{D5CDD505-2E9C-101B-9397-08002B2CF9AE}" pid="335" name="FSC#COOELAK@1.1001:DispatchedAt">
    <vt:lpwstr/>
  </property>
  <property fmtid="{D5CDD505-2E9C-101B-9397-08002B2CF9AE}" pid="336" name="FSC#COOELAK@1.1001:ApprovedBy">
    <vt:lpwstr/>
  </property>
  <property fmtid="{D5CDD505-2E9C-101B-9397-08002B2CF9AE}" pid="337" name="FSC#COOELAK@1.1001:ApprovedAt">
    <vt:lpwstr/>
  </property>
  <property fmtid="{D5CDD505-2E9C-101B-9397-08002B2CF9AE}" pid="338" name="FSC#COOELAK@1.1001:Department">
    <vt:lpwstr>ODDVOI (Oddelenie verejného obstarávania a investícií)</vt:lpwstr>
  </property>
  <property fmtid="{D5CDD505-2E9C-101B-9397-08002B2CF9AE}" pid="339" name="FSC#COOELAK@1.1001:CreatedAt">
    <vt:lpwstr>15.12.2021</vt:lpwstr>
  </property>
  <property fmtid="{D5CDD505-2E9C-101B-9397-08002B2CF9AE}" pid="340" name="FSC#COOELAK@1.1001:OU">
    <vt:lpwstr>ODDVOI (Oddelenie verejného obstarávania a investícií)</vt:lpwstr>
  </property>
  <property fmtid="{D5CDD505-2E9C-101B-9397-08002B2CF9AE}" pid="341" name="FSC#COOELAK@1.1001:Priority">
    <vt:lpwstr> ()</vt:lpwstr>
  </property>
  <property fmtid="{D5CDD505-2E9C-101B-9397-08002B2CF9AE}" pid="342" name="FSC#COOELAK@1.1001:ObjBarCode">
    <vt:lpwstr>*COO.2090.100.9.4537359*</vt:lpwstr>
  </property>
  <property fmtid="{D5CDD505-2E9C-101B-9397-08002B2CF9AE}" pid="343" name="FSC#COOELAK@1.1001:RefBarCode">
    <vt:lpwstr/>
  </property>
  <property fmtid="{D5CDD505-2E9C-101B-9397-08002B2CF9AE}" pid="344" name="FSC#COOELAK@1.1001:FileRefBarCode">
    <vt:lpwstr>**</vt:lpwstr>
  </property>
  <property fmtid="{D5CDD505-2E9C-101B-9397-08002B2CF9AE}" pid="345" name="FSC#COOELAK@1.1001:ExternalRef">
    <vt:lpwstr/>
  </property>
  <property fmtid="{D5CDD505-2E9C-101B-9397-08002B2CF9AE}" pid="346" name="FSC#COOELAK@1.1001:IncomingNumber">
    <vt:lpwstr/>
  </property>
  <property fmtid="{D5CDD505-2E9C-101B-9397-08002B2CF9AE}" pid="347" name="FSC#COOELAK@1.1001:IncomingSubject">
    <vt:lpwstr/>
  </property>
  <property fmtid="{D5CDD505-2E9C-101B-9397-08002B2CF9AE}" pid="348" name="FSC#COOELAK@1.1001:ProcessResponsible">
    <vt:lpwstr/>
  </property>
  <property fmtid="{D5CDD505-2E9C-101B-9397-08002B2CF9AE}" pid="349" name="FSC#COOELAK@1.1001:ProcessResponsiblePhone">
    <vt:lpwstr/>
  </property>
  <property fmtid="{D5CDD505-2E9C-101B-9397-08002B2CF9AE}" pid="350" name="FSC#COOELAK@1.1001:ProcessResponsibleMail">
    <vt:lpwstr/>
  </property>
  <property fmtid="{D5CDD505-2E9C-101B-9397-08002B2CF9AE}" pid="351" name="FSC#COOELAK@1.1001:ProcessResponsibleFax">
    <vt:lpwstr/>
  </property>
  <property fmtid="{D5CDD505-2E9C-101B-9397-08002B2CF9AE}" pid="352" name="FSC#COOELAK@1.1001:ApproverFirstName">
    <vt:lpwstr/>
  </property>
  <property fmtid="{D5CDD505-2E9C-101B-9397-08002B2CF9AE}" pid="353" name="FSC#COOELAK@1.1001:ApproverSurName">
    <vt:lpwstr/>
  </property>
  <property fmtid="{D5CDD505-2E9C-101B-9397-08002B2CF9AE}" pid="354" name="FSC#COOELAK@1.1001:ApproverTitle">
    <vt:lpwstr/>
  </property>
  <property fmtid="{D5CDD505-2E9C-101B-9397-08002B2CF9AE}" pid="355" name="FSC#COOELAK@1.1001:ExternalDate">
    <vt:lpwstr/>
  </property>
  <property fmtid="{D5CDD505-2E9C-101B-9397-08002B2CF9AE}" pid="356" name="FSC#COOELAK@1.1001:SettlementApprovedAt">
    <vt:lpwstr/>
  </property>
  <property fmtid="{D5CDD505-2E9C-101B-9397-08002B2CF9AE}" pid="357" name="FSC#COOELAK@1.1001:BaseNumber">
    <vt:lpwstr/>
  </property>
  <property fmtid="{D5CDD505-2E9C-101B-9397-08002B2CF9AE}" pid="358" name="FSC#COOELAK@1.1001:CurrentUserRolePos">
    <vt:lpwstr>Odborný referent VIII</vt:lpwstr>
  </property>
  <property fmtid="{D5CDD505-2E9C-101B-9397-08002B2CF9AE}" pid="359" name="FSC#COOELAK@1.1001:CurrentUserEmail">
    <vt:lpwstr>jana.vasickova@bbsk.sk</vt:lpwstr>
  </property>
  <property fmtid="{D5CDD505-2E9C-101B-9397-08002B2CF9AE}" pid="360" name="FSC#ELAKGOV@1.1001:PersonalSubjGender">
    <vt:lpwstr/>
  </property>
  <property fmtid="{D5CDD505-2E9C-101B-9397-08002B2CF9AE}" pid="361" name="FSC#ELAKGOV@1.1001:PersonalSubjFirstName">
    <vt:lpwstr/>
  </property>
  <property fmtid="{D5CDD505-2E9C-101B-9397-08002B2CF9AE}" pid="362" name="FSC#ELAKGOV@1.1001:PersonalSubjSurName">
    <vt:lpwstr/>
  </property>
  <property fmtid="{D5CDD505-2E9C-101B-9397-08002B2CF9AE}" pid="363" name="FSC#ELAKGOV@1.1001:PersonalSubjSalutation">
    <vt:lpwstr/>
  </property>
  <property fmtid="{D5CDD505-2E9C-101B-9397-08002B2CF9AE}" pid="364" name="FSC#ELAKGOV@1.1001:PersonalSubjAddress">
    <vt:lpwstr/>
  </property>
  <property fmtid="{D5CDD505-2E9C-101B-9397-08002B2CF9AE}" pid="365" name="FSC#ATSTATECFG@1.1001:Office">
    <vt:lpwstr/>
  </property>
  <property fmtid="{D5CDD505-2E9C-101B-9397-08002B2CF9AE}" pid="366" name="FSC#ATSTATECFG@1.1001:Agent">
    <vt:lpwstr/>
  </property>
  <property fmtid="{D5CDD505-2E9C-101B-9397-08002B2CF9AE}" pid="367" name="FSC#ATSTATECFG@1.1001:AgentPhone">
    <vt:lpwstr/>
  </property>
  <property fmtid="{D5CDD505-2E9C-101B-9397-08002B2CF9AE}" pid="368" name="FSC#ATSTATECFG@1.1001:DepartmentFax">
    <vt:lpwstr/>
  </property>
  <property fmtid="{D5CDD505-2E9C-101B-9397-08002B2CF9AE}" pid="369" name="FSC#ATSTATECFG@1.1001:DepartmentEmail">
    <vt:lpwstr/>
  </property>
  <property fmtid="{D5CDD505-2E9C-101B-9397-08002B2CF9AE}" pid="370" name="FSC#ATSTATECFG@1.1001:SubfileDate">
    <vt:lpwstr/>
  </property>
  <property fmtid="{D5CDD505-2E9C-101B-9397-08002B2CF9AE}" pid="371" name="FSC#ATSTATECFG@1.1001:SubfileSubject">
    <vt:lpwstr/>
  </property>
  <property fmtid="{D5CDD505-2E9C-101B-9397-08002B2CF9AE}" pid="372" name="FSC#ATSTATECFG@1.1001:DepartmentZipCode">
    <vt:lpwstr/>
  </property>
  <property fmtid="{D5CDD505-2E9C-101B-9397-08002B2CF9AE}" pid="373" name="FSC#ATSTATECFG@1.1001:DepartmentCountry">
    <vt:lpwstr/>
  </property>
  <property fmtid="{D5CDD505-2E9C-101B-9397-08002B2CF9AE}" pid="374" name="FSC#ATSTATECFG@1.1001:DepartmentCity">
    <vt:lpwstr/>
  </property>
  <property fmtid="{D5CDD505-2E9C-101B-9397-08002B2CF9AE}" pid="375" name="FSC#ATSTATECFG@1.1001:DepartmentStreet">
    <vt:lpwstr/>
  </property>
  <property fmtid="{D5CDD505-2E9C-101B-9397-08002B2CF9AE}" pid="376" name="FSC#ATSTATECFG@1.1001:DepartmentDVR">
    <vt:lpwstr/>
  </property>
  <property fmtid="{D5CDD505-2E9C-101B-9397-08002B2CF9AE}" pid="377" name="FSC#ATSTATECFG@1.1001:DepartmentUID">
    <vt:lpwstr/>
  </property>
  <property fmtid="{D5CDD505-2E9C-101B-9397-08002B2CF9AE}" pid="378" name="FSC#ATSTATECFG@1.1001:SubfileReference">
    <vt:lpwstr/>
  </property>
  <property fmtid="{D5CDD505-2E9C-101B-9397-08002B2CF9AE}" pid="379" name="FSC#ATSTATECFG@1.1001:Clause">
    <vt:lpwstr/>
  </property>
  <property fmtid="{D5CDD505-2E9C-101B-9397-08002B2CF9AE}" pid="380" name="FSC#ATSTATECFG@1.1001:ApprovedSignature">
    <vt:lpwstr/>
  </property>
  <property fmtid="{D5CDD505-2E9C-101B-9397-08002B2CF9AE}" pid="381" name="FSC#ATSTATECFG@1.1001:BankAccount">
    <vt:lpwstr/>
  </property>
  <property fmtid="{D5CDD505-2E9C-101B-9397-08002B2CF9AE}" pid="382" name="FSC#ATSTATECFG@1.1001:BankAccountOwner">
    <vt:lpwstr/>
  </property>
  <property fmtid="{D5CDD505-2E9C-101B-9397-08002B2CF9AE}" pid="383" name="FSC#ATSTATECFG@1.1001:BankInstitute">
    <vt:lpwstr/>
  </property>
  <property fmtid="{D5CDD505-2E9C-101B-9397-08002B2CF9AE}" pid="384" name="FSC#ATSTATECFG@1.1001:BankAccountID">
    <vt:lpwstr/>
  </property>
  <property fmtid="{D5CDD505-2E9C-101B-9397-08002B2CF9AE}" pid="385" name="FSC#ATSTATECFG@1.1001:BankAccountIBAN">
    <vt:lpwstr/>
  </property>
  <property fmtid="{D5CDD505-2E9C-101B-9397-08002B2CF9AE}" pid="386" name="FSC#ATSTATECFG@1.1001:BankAccountBIC">
    <vt:lpwstr/>
  </property>
  <property fmtid="{D5CDD505-2E9C-101B-9397-08002B2CF9AE}" pid="387" name="FSC#ATSTATECFG@1.1001:BankName">
    <vt:lpwstr/>
  </property>
  <property fmtid="{D5CDD505-2E9C-101B-9397-08002B2CF9AE}" pid="388" name="FSC#COOELAK@1.1001:ObjectAddressees">
    <vt:lpwstr/>
  </property>
  <property fmtid="{D5CDD505-2E9C-101B-9397-08002B2CF9AE}" pid="389" name="FSC#SKCONV@103.510:docname">
    <vt:lpwstr/>
  </property>
  <property fmtid="{D5CDD505-2E9C-101B-9397-08002B2CF9AE}" pid="390" name="FSC#COOSYSTEM@1.1:Container">
    <vt:lpwstr>COO.2090.100.9.4537359</vt:lpwstr>
  </property>
  <property fmtid="{D5CDD505-2E9C-101B-9397-08002B2CF9AE}" pid="391" name="FSC#FSCFOLIO@1.1001:docpropproject">
    <vt:lpwstr/>
  </property>
</Properties>
</file>